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retina2015/Desktop/ENTREP 201/"/>
    </mc:Choice>
  </mc:AlternateContent>
  <xr:revisionPtr revIDLastSave="0" documentId="13_ncr:1_{BA840AC7-0FCF-8348-BCF6-376512C63A96}" xr6:coauthVersionLast="47" xr6:coauthVersionMax="47" xr10:uidLastSave="{00000000-0000-0000-0000-000000000000}"/>
  <bookViews>
    <workbookView xWindow="180" yWindow="500" windowWidth="24740" windowHeight="14320" xr2:uid="{B44B3249-ADCF-CB44-8C1E-181EBA6D7EDD}"/>
  </bookViews>
  <sheets>
    <sheet name="Start Up Costs " sheetId="10" r:id="rId1"/>
    <sheet name="Income Statement Year 1 " sheetId="1" r:id="rId2"/>
    <sheet name="Income Statement Year 2" sheetId="11" r:id="rId3"/>
    <sheet name="Income Statement Year 3" sheetId="12" r:id="rId4"/>
    <sheet name="Cash Flow Year 1 " sheetId="4" r:id="rId5"/>
    <sheet name="Cash Flow Year 2" sheetId="13" r:id="rId6"/>
    <sheet name="Cash Flow Year 3" sheetId="14" r:id="rId7"/>
    <sheet name="Balance Sheet Year 1-3" sheetId="7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C17" i="7"/>
  <c r="B17" i="7"/>
  <c r="D8" i="7"/>
  <c r="D9" i="7" s="1"/>
  <c r="D12" i="7" s="1"/>
  <c r="D21" i="7" s="1"/>
  <c r="C8" i="7"/>
  <c r="C9" i="7" s="1"/>
  <c r="C12" i="7" s="1"/>
  <c r="C21" i="7" s="1"/>
  <c r="C23" i="7" s="1"/>
  <c r="B8" i="7"/>
  <c r="B9" i="7" s="1"/>
  <c r="B12" i="7" s="1"/>
  <c r="B21" i="7" s="1"/>
  <c r="B23" i="7" l="1"/>
  <c r="D23" i="7"/>
  <c r="E14" i="14" l="1"/>
  <c r="F14" i="14"/>
  <c r="G14" i="14"/>
  <c r="H14" i="14"/>
  <c r="I14" i="14"/>
  <c r="J14" i="14"/>
  <c r="K14" i="14"/>
  <c r="L14" i="14"/>
  <c r="M14" i="14"/>
  <c r="N14" i="14"/>
  <c r="O14" i="14"/>
  <c r="D14" i="14"/>
  <c r="E13" i="14"/>
  <c r="F13" i="14"/>
  <c r="G13" i="14"/>
  <c r="H13" i="14"/>
  <c r="I13" i="14"/>
  <c r="J13" i="14"/>
  <c r="K13" i="14"/>
  <c r="L13" i="14"/>
  <c r="M13" i="14"/>
  <c r="N13" i="14"/>
  <c r="O13" i="14"/>
  <c r="D13" i="14"/>
  <c r="D21" i="14" s="1"/>
  <c r="E8" i="14"/>
  <c r="F8" i="14"/>
  <c r="G8" i="14"/>
  <c r="H8" i="14"/>
  <c r="I8" i="14"/>
  <c r="J8" i="14"/>
  <c r="K8" i="14"/>
  <c r="L8" i="14"/>
  <c r="M8" i="14"/>
  <c r="N8" i="14"/>
  <c r="O8" i="14"/>
  <c r="D8" i="14"/>
  <c r="E7" i="14"/>
  <c r="F7" i="14"/>
  <c r="F11" i="14" s="1"/>
  <c r="G7" i="14"/>
  <c r="G11" i="14" s="1"/>
  <c r="H7" i="14"/>
  <c r="I7" i="14"/>
  <c r="J7" i="14"/>
  <c r="J11" i="14" s="1"/>
  <c r="K7" i="14"/>
  <c r="K11" i="14" s="1"/>
  <c r="L7" i="14"/>
  <c r="M7" i="14"/>
  <c r="N7" i="14"/>
  <c r="N11" i="14" s="1"/>
  <c r="O7" i="14"/>
  <c r="O11" i="14" s="1"/>
  <c r="D7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P30" i="14"/>
  <c r="P29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P26" i="14"/>
  <c r="P25" i="14"/>
  <c r="P24" i="14"/>
  <c r="P23" i="14"/>
  <c r="P20" i="14"/>
  <c r="P19" i="14"/>
  <c r="P18" i="14"/>
  <c r="P17" i="14"/>
  <c r="P16" i="14"/>
  <c r="P15" i="14"/>
  <c r="B14" i="14"/>
  <c r="O21" i="14"/>
  <c r="N21" i="14"/>
  <c r="M21" i="14"/>
  <c r="K21" i="14"/>
  <c r="J21" i="14"/>
  <c r="I21" i="14"/>
  <c r="G21" i="14"/>
  <c r="F21" i="14"/>
  <c r="E21" i="14"/>
  <c r="M11" i="14"/>
  <c r="I11" i="14"/>
  <c r="E11" i="14"/>
  <c r="P30" i="13"/>
  <c r="P29" i="13"/>
  <c r="P24" i="13"/>
  <c r="P25" i="13"/>
  <c r="P26" i="13"/>
  <c r="P23" i="13"/>
  <c r="P15" i="13"/>
  <c r="P16" i="13"/>
  <c r="P17" i="13"/>
  <c r="P18" i="13"/>
  <c r="P19" i="13"/>
  <c r="P20" i="13"/>
  <c r="P23" i="4"/>
  <c r="P24" i="4"/>
  <c r="P25" i="4"/>
  <c r="P26" i="4"/>
  <c r="P28" i="4"/>
  <c r="P29" i="4"/>
  <c r="P30" i="4"/>
  <c r="P15" i="4"/>
  <c r="P16" i="4"/>
  <c r="P17" i="4"/>
  <c r="P18" i="4"/>
  <c r="P19" i="4"/>
  <c r="P20" i="4"/>
  <c r="E14" i="13"/>
  <c r="F14" i="13"/>
  <c r="G14" i="13"/>
  <c r="H14" i="13"/>
  <c r="I14" i="13"/>
  <c r="J14" i="13"/>
  <c r="K14" i="13"/>
  <c r="L14" i="13"/>
  <c r="M14" i="13"/>
  <c r="N14" i="13"/>
  <c r="O14" i="13"/>
  <c r="D14" i="13"/>
  <c r="E13" i="13"/>
  <c r="E21" i="13" s="1"/>
  <c r="F13" i="13"/>
  <c r="G13" i="13"/>
  <c r="H13" i="13"/>
  <c r="I13" i="13"/>
  <c r="I21" i="13" s="1"/>
  <c r="J13" i="13"/>
  <c r="K13" i="13"/>
  <c r="L13" i="13"/>
  <c r="M13" i="13"/>
  <c r="M21" i="13" s="1"/>
  <c r="N13" i="13"/>
  <c r="N21" i="13" s="1"/>
  <c r="O13" i="13"/>
  <c r="O21" i="13" s="1"/>
  <c r="D13" i="13"/>
  <c r="E8" i="13"/>
  <c r="F8" i="13"/>
  <c r="G8" i="13"/>
  <c r="H8" i="13"/>
  <c r="I8" i="13"/>
  <c r="J8" i="13"/>
  <c r="K8" i="13"/>
  <c r="L8" i="13"/>
  <c r="M8" i="13"/>
  <c r="N8" i="13"/>
  <c r="O8" i="13"/>
  <c r="E7" i="13"/>
  <c r="F7" i="13"/>
  <c r="F11" i="13" s="1"/>
  <c r="G7" i="13"/>
  <c r="H7" i="13"/>
  <c r="I7" i="13"/>
  <c r="J7" i="13"/>
  <c r="J11" i="13" s="1"/>
  <c r="K7" i="13"/>
  <c r="L7" i="13"/>
  <c r="M7" i="13"/>
  <c r="N7" i="13"/>
  <c r="N11" i="13" s="1"/>
  <c r="O7" i="13"/>
  <c r="D8" i="13"/>
  <c r="D7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D21" i="13"/>
  <c r="B14" i="13"/>
  <c r="J21" i="13"/>
  <c r="K11" i="13"/>
  <c r="I5" i="12"/>
  <c r="E5" i="12"/>
  <c r="E8" i="12" s="1"/>
  <c r="E11" i="12" s="1"/>
  <c r="E7" i="11"/>
  <c r="F7" i="11"/>
  <c r="G7" i="11"/>
  <c r="H7" i="11"/>
  <c r="I7" i="11"/>
  <c r="J7" i="11"/>
  <c r="K7" i="11"/>
  <c r="L7" i="11"/>
  <c r="M7" i="11"/>
  <c r="E6" i="11"/>
  <c r="F6" i="11"/>
  <c r="G6" i="11"/>
  <c r="H6" i="11"/>
  <c r="I6" i="11"/>
  <c r="J6" i="11"/>
  <c r="K6" i="11"/>
  <c r="L6" i="11"/>
  <c r="M6" i="11"/>
  <c r="C6" i="12"/>
  <c r="D6" i="12"/>
  <c r="E6" i="12"/>
  <c r="F6" i="12"/>
  <c r="G6" i="12"/>
  <c r="H6" i="12"/>
  <c r="I6" i="12"/>
  <c r="J6" i="12"/>
  <c r="K6" i="12"/>
  <c r="L6" i="12"/>
  <c r="M6" i="12"/>
  <c r="B6" i="12"/>
  <c r="C7" i="12"/>
  <c r="D7" i="12"/>
  <c r="E7" i="12"/>
  <c r="F7" i="12"/>
  <c r="G7" i="12"/>
  <c r="H7" i="12"/>
  <c r="I7" i="12"/>
  <c r="J7" i="12"/>
  <c r="K7" i="12"/>
  <c r="L7" i="12"/>
  <c r="M7" i="12"/>
  <c r="B7" i="12"/>
  <c r="N6" i="12"/>
  <c r="J4" i="12"/>
  <c r="G4" i="12"/>
  <c r="C4" i="12"/>
  <c r="B4" i="12"/>
  <c r="E4" i="12"/>
  <c r="D4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N14" i="12"/>
  <c r="N13" i="12"/>
  <c r="N12" i="12"/>
  <c r="N15" i="12" s="1"/>
  <c r="N20" i="12" s="1"/>
  <c r="N7" i="12"/>
  <c r="M5" i="12"/>
  <c r="L5" i="12"/>
  <c r="K5" i="12"/>
  <c r="J5" i="12"/>
  <c r="H5" i="12"/>
  <c r="G5" i="12"/>
  <c r="F5" i="12"/>
  <c r="D5" i="12"/>
  <c r="C5" i="12"/>
  <c r="B5" i="12"/>
  <c r="N5" i="12" s="1"/>
  <c r="M4" i="12"/>
  <c r="M8" i="12" s="1"/>
  <c r="M11" i="12" s="1"/>
  <c r="L4" i="12"/>
  <c r="L8" i="12" s="1"/>
  <c r="L11" i="12" s="1"/>
  <c r="K4" i="12"/>
  <c r="K8" i="12" s="1"/>
  <c r="K11" i="12" s="1"/>
  <c r="J8" i="12"/>
  <c r="J11" i="12" s="1"/>
  <c r="I4" i="12"/>
  <c r="I8" i="12" s="1"/>
  <c r="I11" i="12" s="1"/>
  <c r="H4" i="12"/>
  <c r="H8" i="12" s="1"/>
  <c r="H11" i="12" s="1"/>
  <c r="G8" i="12"/>
  <c r="G11" i="12" s="1"/>
  <c r="F4" i="12"/>
  <c r="F8" i="12" s="1"/>
  <c r="F11" i="12" s="1"/>
  <c r="D8" i="12"/>
  <c r="D11" i="12" s="1"/>
  <c r="C8" i="12"/>
  <c r="C11" i="12" s="1"/>
  <c r="B8" i="12"/>
  <c r="B11" i="12" s="1"/>
  <c r="N12" i="11"/>
  <c r="N15" i="11" s="1"/>
  <c r="N20" i="11" s="1"/>
  <c r="N13" i="11"/>
  <c r="N14" i="11"/>
  <c r="N7" i="11"/>
  <c r="N6" i="11"/>
  <c r="N5" i="11"/>
  <c r="N4" i="11"/>
  <c r="K4" i="11"/>
  <c r="D5" i="11"/>
  <c r="D4" i="11"/>
  <c r="N11" i="1"/>
  <c r="C11" i="11"/>
  <c r="B11" i="11"/>
  <c r="B18" i="11" s="1"/>
  <c r="B19" i="11" s="1"/>
  <c r="B21" i="11" s="1"/>
  <c r="N14" i="1"/>
  <c r="L5" i="1"/>
  <c r="H5" i="1"/>
  <c r="E5" i="1"/>
  <c r="K4" i="1"/>
  <c r="I4" i="1"/>
  <c r="F4" i="1"/>
  <c r="B20" i="11"/>
  <c r="C20" i="11"/>
  <c r="D20" i="11"/>
  <c r="C18" i="11"/>
  <c r="C19" i="11" s="1"/>
  <c r="C21" i="11" s="1"/>
  <c r="B4" i="11"/>
  <c r="C7" i="11"/>
  <c r="D7" i="11"/>
  <c r="C6" i="11"/>
  <c r="D6" i="11"/>
  <c r="C5" i="11"/>
  <c r="C4" i="11"/>
  <c r="C8" i="11" s="1"/>
  <c r="B8" i="11"/>
  <c r="B7" i="11"/>
  <c r="B6" i="11"/>
  <c r="B5" i="11"/>
  <c r="E4" i="11"/>
  <c r="M20" i="11"/>
  <c r="L20" i="11"/>
  <c r="K20" i="11"/>
  <c r="J20" i="11"/>
  <c r="I20" i="11"/>
  <c r="H20" i="11"/>
  <c r="G20" i="11"/>
  <c r="F20" i="11"/>
  <c r="E20" i="11"/>
  <c r="M5" i="11"/>
  <c r="L5" i="11"/>
  <c r="K5" i="11"/>
  <c r="J5" i="11"/>
  <c r="I5" i="11"/>
  <c r="H5" i="11"/>
  <c r="G5" i="11"/>
  <c r="F5" i="11"/>
  <c r="E5" i="11"/>
  <c r="M4" i="11"/>
  <c r="L4" i="11"/>
  <c r="K8" i="11"/>
  <c r="K11" i="11" s="1"/>
  <c r="J4" i="11"/>
  <c r="J8" i="11" s="1"/>
  <c r="J11" i="11" s="1"/>
  <c r="I4" i="11"/>
  <c r="H4" i="11"/>
  <c r="H8" i="11" s="1"/>
  <c r="H11" i="11" s="1"/>
  <c r="G4" i="11"/>
  <c r="G8" i="11" s="1"/>
  <c r="G11" i="11" s="1"/>
  <c r="F4" i="11"/>
  <c r="F8" i="11" s="1"/>
  <c r="F11" i="11" s="1"/>
  <c r="E8" i="11"/>
  <c r="E11" i="11" s="1"/>
  <c r="F20" i="1"/>
  <c r="G20" i="1"/>
  <c r="H20" i="1"/>
  <c r="I20" i="1"/>
  <c r="J20" i="1"/>
  <c r="K20" i="1"/>
  <c r="L20" i="1"/>
  <c r="M20" i="1"/>
  <c r="N20" i="1"/>
  <c r="E20" i="1"/>
  <c r="G4" i="1"/>
  <c r="H4" i="1"/>
  <c r="J4" i="1"/>
  <c r="L4" i="1"/>
  <c r="M4" i="1"/>
  <c r="E4" i="1"/>
  <c r="L11" i="14" l="1"/>
  <c r="H11" i="14"/>
  <c r="L21" i="14"/>
  <c r="P14" i="14"/>
  <c r="P13" i="14"/>
  <c r="P27" i="14"/>
  <c r="P31" i="14"/>
  <c r="P27" i="13"/>
  <c r="P31" i="13"/>
  <c r="P7" i="13"/>
  <c r="P11" i="13" s="1"/>
  <c r="M11" i="13"/>
  <c r="M33" i="13" s="1"/>
  <c r="I11" i="13"/>
  <c r="E11" i="13"/>
  <c r="P13" i="13"/>
  <c r="P14" i="13"/>
  <c r="P8" i="13"/>
  <c r="E39" i="13"/>
  <c r="K21" i="13"/>
  <c r="K39" i="13" s="1"/>
  <c r="G21" i="13"/>
  <c r="L11" i="13"/>
  <c r="H11" i="13"/>
  <c r="F21" i="13"/>
  <c r="O11" i="13"/>
  <c r="O33" i="13" s="1"/>
  <c r="G11" i="13"/>
  <c r="L21" i="13"/>
  <c r="H21" i="13"/>
  <c r="H21" i="14"/>
  <c r="H39" i="14" s="1"/>
  <c r="J33" i="14"/>
  <c r="P8" i="14"/>
  <c r="P7" i="14"/>
  <c r="G39" i="14"/>
  <c r="G33" i="14"/>
  <c r="K33" i="14"/>
  <c r="K39" i="14"/>
  <c r="O39" i="14"/>
  <c r="O33" i="14"/>
  <c r="E39" i="14"/>
  <c r="E33" i="14"/>
  <c r="I33" i="14"/>
  <c r="I39" i="14"/>
  <c r="L39" i="14"/>
  <c r="L33" i="14"/>
  <c r="F33" i="14"/>
  <c r="M33" i="14"/>
  <c r="M39" i="14"/>
  <c r="N33" i="14"/>
  <c r="F39" i="14"/>
  <c r="J39" i="14"/>
  <c r="N39" i="14"/>
  <c r="D11" i="14"/>
  <c r="E33" i="13"/>
  <c r="D11" i="13"/>
  <c r="D39" i="13" s="1"/>
  <c r="I39" i="13"/>
  <c r="I33" i="13"/>
  <c r="J39" i="13"/>
  <c r="J33" i="13"/>
  <c r="N39" i="13"/>
  <c r="N33" i="13"/>
  <c r="K33" i="13"/>
  <c r="L33" i="13"/>
  <c r="N8" i="11"/>
  <c r="M18" i="12"/>
  <c r="M19" i="12" s="1"/>
  <c r="M21" i="12" s="1"/>
  <c r="E18" i="12"/>
  <c r="E19" i="12" s="1"/>
  <c r="E21" i="12" s="1"/>
  <c r="C18" i="12"/>
  <c r="C19" i="12" s="1"/>
  <c r="C21" i="12" s="1"/>
  <c r="G18" i="12"/>
  <c r="G19" i="12" s="1"/>
  <c r="G21" i="12" s="1"/>
  <c r="K18" i="12"/>
  <c r="K19" i="12" s="1"/>
  <c r="K21" i="12" s="1"/>
  <c r="I18" i="12"/>
  <c r="I19" i="12" s="1"/>
  <c r="I21" i="12" s="1"/>
  <c r="F18" i="12"/>
  <c r="F19" i="12" s="1"/>
  <c r="F21" i="12" s="1"/>
  <c r="J18" i="12"/>
  <c r="J19" i="12" s="1"/>
  <c r="J21" i="12" s="1"/>
  <c r="D18" i="12"/>
  <c r="D19" i="12" s="1"/>
  <c r="D21" i="12" s="1"/>
  <c r="H18" i="12"/>
  <c r="H19" i="12" s="1"/>
  <c r="H21" i="12" s="1"/>
  <c r="L18" i="12"/>
  <c r="L19" i="12" s="1"/>
  <c r="L21" i="12" s="1"/>
  <c r="N4" i="12"/>
  <c r="N8" i="12" s="1"/>
  <c r="L8" i="11"/>
  <c r="I8" i="11"/>
  <c r="I11" i="11" s="1"/>
  <c r="I18" i="11" s="1"/>
  <c r="I19" i="11" s="1"/>
  <c r="I21" i="11" s="1"/>
  <c r="M8" i="11"/>
  <c r="M11" i="11" s="1"/>
  <c r="M18" i="11" s="1"/>
  <c r="M19" i="11" s="1"/>
  <c r="M21" i="11" s="1"/>
  <c r="D8" i="11"/>
  <c r="D11" i="11" s="1"/>
  <c r="G18" i="11"/>
  <c r="G19" i="11" s="1"/>
  <c r="G21" i="11" s="1"/>
  <c r="K18" i="11"/>
  <c r="K19" i="11" s="1"/>
  <c r="K21" i="11" s="1"/>
  <c r="H18" i="11"/>
  <c r="H19" i="11" s="1"/>
  <c r="H21" i="11" s="1"/>
  <c r="E18" i="11"/>
  <c r="E19" i="11" s="1"/>
  <c r="E21" i="11" s="1"/>
  <c r="F18" i="11"/>
  <c r="F19" i="11" s="1"/>
  <c r="F21" i="11" s="1"/>
  <c r="J18" i="11"/>
  <c r="J19" i="11" s="1"/>
  <c r="J21" i="11" s="1"/>
  <c r="L39" i="13" l="1"/>
  <c r="D33" i="13"/>
  <c r="D35" i="13" s="1"/>
  <c r="M39" i="13"/>
  <c r="H39" i="13"/>
  <c r="O39" i="13"/>
  <c r="G33" i="13"/>
  <c r="H33" i="13"/>
  <c r="P21" i="13"/>
  <c r="F33" i="13"/>
  <c r="F39" i="13"/>
  <c r="G39" i="13"/>
  <c r="H33" i="14"/>
  <c r="P21" i="14"/>
  <c r="P11" i="14"/>
  <c r="D39" i="14"/>
  <c r="P39" i="14" s="1"/>
  <c r="D33" i="14"/>
  <c r="L11" i="11"/>
  <c r="L18" i="11" s="1"/>
  <c r="L19" i="11" s="1"/>
  <c r="L21" i="11" s="1"/>
  <c r="N11" i="12"/>
  <c r="N18" i="12" s="1"/>
  <c r="N19" i="12" s="1"/>
  <c r="N21" i="12" s="1"/>
  <c r="B18" i="12"/>
  <c r="B19" i="12" s="1"/>
  <c r="B21" i="12" s="1"/>
  <c r="D18" i="11"/>
  <c r="D19" i="11" s="1"/>
  <c r="D21" i="11" s="1"/>
  <c r="N11" i="11"/>
  <c r="N18" i="11" s="1"/>
  <c r="N19" i="11" s="1"/>
  <c r="N21" i="11" s="1"/>
  <c r="N4" i="1"/>
  <c r="E14" i="4"/>
  <c r="F14" i="4"/>
  <c r="D14" i="4"/>
  <c r="B14" i="4"/>
  <c r="O13" i="4"/>
  <c r="N13" i="4"/>
  <c r="M13" i="4"/>
  <c r="L13" i="4"/>
  <c r="K13" i="4"/>
  <c r="J13" i="4"/>
  <c r="I13" i="4"/>
  <c r="H13" i="4"/>
  <c r="G13" i="4"/>
  <c r="F13" i="4"/>
  <c r="F21" i="4" s="1"/>
  <c r="E13" i="4"/>
  <c r="D13" i="4"/>
  <c r="P13" i="4" s="1"/>
  <c r="E8" i="4"/>
  <c r="F8" i="4"/>
  <c r="G8" i="4"/>
  <c r="H8" i="4"/>
  <c r="I8" i="4"/>
  <c r="J8" i="4"/>
  <c r="K8" i="4"/>
  <c r="L8" i="4"/>
  <c r="M8" i="4"/>
  <c r="N8" i="4"/>
  <c r="O8" i="4"/>
  <c r="D8" i="4"/>
  <c r="P8" i="4" s="1"/>
  <c r="E7" i="4"/>
  <c r="F7" i="4"/>
  <c r="F11" i="4" s="1"/>
  <c r="H7" i="4"/>
  <c r="I7" i="4"/>
  <c r="J7" i="4"/>
  <c r="K7" i="4"/>
  <c r="L7" i="4"/>
  <c r="M7" i="4"/>
  <c r="N7" i="4"/>
  <c r="O7" i="4"/>
  <c r="D7" i="4"/>
  <c r="O31" i="4"/>
  <c r="N31" i="4"/>
  <c r="M31" i="4"/>
  <c r="L31" i="4"/>
  <c r="K31" i="4"/>
  <c r="J31" i="4"/>
  <c r="I31" i="4"/>
  <c r="H31" i="4"/>
  <c r="G31" i="4"/>
  <c r="F31" i="4"/>
  <c r="E31" i="4"/>
  <c r="D31" i="4"/>
  <c r="O27" i="4"/>
  <c r="N27" i="4"/>
  <c r="M27" i="4"/>
  <c r="L27" i="4"/>
  <c r="K27" i="4"/>
  <c r="J27" i="4"/>
  <c r="I27" i="4"/>
  <c r="H27" i="4"/>
  <c r="G27" i="4"/>
  <c r="F27" i="4"/>
  <c r="E27" i="4"/>
  <c r="D27" i="4"/>
  <c r="E11" i="4"/>
  <c r="F8" i="1"/>
  <c r="F11" i="1" s="1"/>
  <c r="H14" i="4" s="1"/>
  <c r="H21" i="4" s="1"/>
  <c r="G8" i="1"/>
  <c r="G11" i="1" s="1"/>
  <c r="H8" i="1"/>
  <c r="H11" i="1" s="1"/>
  <c r="I8" i="1"/>
  <c r="I11" i="1" s="1"/>
  <c r="J8" i="1"/>
  <c r="J11" i="1" s="1"/>
  <c r="K8" i="1"/>
  <c r="K11" i="1" s="1"/>
  <c r="M14" i="4" s="1"/>
  <c r="L8" i="1"/>
  <c r="M8" i="1"/>
  <c r="M11" i="1" s="1"/>
  <c r="F6" i="1"/>
  <c r="G6" i="1"/>
  <c r="N6" i="1" s="1"/>
  <c r="H6" i="1"/>
  <c r="I6" i="1"/>
  <c r="J6" i="1"/>
  <c r="K6" i="1"/>
  <c r="L6" i="1"/>
  <c r="M6" i="1"/>
  <c r="E6" i="1"/>
  <c r="F7" i="1"/>
  <c r="G7" i="1"/>
  <c r="H7" i="1"/>
  <c r="I7" i="1"/>
  <c r="J7" i="1"/>
  <c r="K7" i="1"/>
  <c r="L7" i="1"/>
  <c r="M7" i="1"/>
  <c r="E7" i="1"/>
  <c r="N7" i="1" s="1"/>
  <c r="F5" i="1"/>
  <c r="G5" i="1"/>
  <c r="I5" i="1"/>
  <c r="J5" i="1"/>
  <c r="K5" i="1"/>
  <c r="M5" i="1"/>
  <c r="N5" i="1"/>
  <c r="B17" i="10"/>
  <c r="B34" i="10" s="1"/>
  <c r="P33" i="13" l="1"/>
  <c r="P39" i="13"/>
  <c r="E3" i="13"/>
  <c r="P27" i="4"/>
  <c r="P31" i="4"/>
  <c r="D11" i="4"/>
  <c r="P33" i="14"/>
  <c r="N11" i="4"/>
  <c r="J11" i="4"/>
  <c r="M11" i="4"/>
  <c r="I11" i="4"/>
  <c r="K11" i="4"/>
  <c r="E21" i="4"/>
  <c r="E33" i="4" s="1"/>
  <c r="D21" i="4"/>
  <c r="N8" i="1"/>
  <c r="N18" i="1" s="1"/>
  <c r="N19" i="1" s="1"/>
  <c r="N21" i="1" s="1"/>
  <c r="L14" i="4"/>
  <c r="L21" i="4" s="1"/>
  <c r="J18" i="1"/>
  <c r="J19" i="1" s="1"/>
  <c r="J21" i="1" s="1"/>
  <c r="L11" i="1"/>
  <c r="L11" i="4"/>
  <c r="O14" i="4"/>
  <c r="O21" i="4" s="1"/>
  <c r="M18" i="1"/>
  <c r="M19" i="1" s="1"/>
  <c r="M21" i="1" s="1"/>
  <c r="O11" i="4"/>
  <c r="K18" i="1"/>
  <c r="K19" i="1" s="1"/>
  <c r="K21" i="1" s="1"/>
  <c r="M21" i="4"/>
  <c r="K14" i="4"/>
  <c r="K21" i="4" s="1"/>
  <c r="I18" i="1"/>
  <c r="I19" i="1" s="1"/>
  <c r="I21" i="1" s="1"/>
  <c r="E8" i="1"/>
  <c r="E11" i="1" s="1"/>
  <c r="E18" i="1" s="1"/>
  <c r="E19" i="1" s="1"/>
  <c r="E21" i="1" s="1"/>
  <c r="G7" i="4"/>
  <c r="G11" i="4" s="1"/>
  <c r="G14" i="4"/>
  <c r="G21" i="4" s="1"/>
  <c r="J14" i="4"/>
  <c r="J21" i="4" s="1"/>
  <c r="H18" i="1"/>
  <c r="H19" i="1" s="1"/>
  <c r="H21" i="1" s="1"/>
  <c r="G18" i="1"/>
  <c r="G19" i="1" s="1"/>
  <c r="G21" i="1" s="1"/>
  <c r="I14" i="4"/>
  <c r="I21" i="4" s="1"/>
  <c r="F18" i="1"/>
  <c r="F19" i="1" s="1"/>
  <c r="F21" i="1" s="1"/>
  <c r="H11" i="4"/>
  <c r="H39" i="4" s="1"/>
  <c r="F33" i="4"/>
  <c r="E35" i="13" l="1"/>
  <c r="P7" i="4"/>
  <c r="P11" i="4" s="1"/>
  <c r="D33" i="4"/>
  <c r="M39" i="4"/>
  <c r="K39" i="4"/>
  <c r="M33" i="4"/>
  <c r="K33" i="4"/>
  <c r="J33" i="4"/>
  <c r="J39" i="4"/>
  <c r="L33" i="4"/>
  <c r="L39" i="4"/>
  <c r="L18" i="1"/>
  <c r="L19" i="1" s="1"/>
  <c r="L21" i="1" s="1"/>
  <c r="N14" i="4"/>
  <c r="N21" i="4" s="1"/>
  <c r="P21" i="4" s="1"/>
  <c r="O33" i="4"/>
  <c r="O39" i="4"/>
  <c r="H33" i="4"/>
  <c r="G33" i="4"/>
  <c r="I39" i="4"/>
  <c r="I33" i="4"/>
  <c r="F3" i="13" l="1"/>
  <c r="P39" i="4"/>
  <c r="D35" i="4"/>
  <c r="P14" i="4"/>
  <c r="N39" i="4"/>
  <c r="N33" i="4"/>
  <c r="P33" i="4" s="1"/>
  <c r="F35" i="13" l="1"/>
  <c r="E3" i="4"/>
  <c r="G3" i="13" l="1"/>
  <c r="E35" i="4"/>
  <c r="G35" i="13" l="1"/>
  <c r="F3" i="4"/>
  <c r="H3" i="13" l="1"/>
  <c r="F35" i="4"/>
  <c r="H35" i="13" l="1"/>
  <c r="G3" i="4"/>
  <c r="I3" i="13" l="1"/>
  <c r="I35" i="13" s="1"/>
  <c r="J3" i="13" s="1"/>
  <c r="J35" i="13" s="1"/>
  <c r="K3" i="13" s="1"/>
  <c r="K35" i="13" s="1"/>
  <c r="L3" i="13" s="1"/>
  <c r="L35" i="13" s="1"/>
  <c r="M3" i="13" s="1"/>
  <c r="M35" i="13" s="1"/>
  <c r="N3" i="13" s="1"/>
  <c r="N35" i="13" s="1"/>
  <c r="G35" i="4"/>
  <c r="O3" i="13" l="1"/>
  <c r="P3" i="13" s="1"/>
  <c r="H3" i="4"/>
  <c r="O35" i="13" l="1"/>
  <c r="H35" i="4"/>
  <c r="D3" i="14" l="1"/>
  <c r="D35" i="14" s="1"/>
  <c r="E3" i="14" s="1"/>
  <c r="E35" i="14" s="1"/>
  <c r="F3" i="14" s="1"/>
  <c r="F35" i="14" s="1"/>
  <c r="G3" i="14" s="1"/>
  <c r="G35" i="14" s="1"/>
  <c r="H3" i="14" s="1"/>
  <c r="H35" i="14" s="1"/>
  <c r="I3" i="14" s="1"/>
  <c r="I35" i="14" s="1"/>
  <c r="J3" i="14" s="1"/>
  <c r="J35" i="14" s="1"/>
  <c r="K3" i="14" s="1"/>
  <c r="P35" i="13"/>
  <c r="I3" i="4"/>
  <c r="I35" i="4" l="1"/>
  <c r="J3" i="4" s="1"/>
  <c r="J35" i="4" s="1"/>
  <c r="K3" i="4" s="1"/>
  <c r="K35" i="4" s="1"/>
  <c r="L3" i="4" s="1"/>
  <c r="L35" i="4" s="1"/>
  <c r="M3" i="4" s="1"/>
  <c r="M35" i="4" s="1"/>
  <c r="N3" i="4" s="1"/>
  <c r="N35" i="4" s="1"/>
  <c r="O3" i="4" s="1"/>
  <c r="O35" i="4" s="1"/>
  <c r="P35" i="4" s="1"/>
  <c r="P3" i="4"/>
  <c r="K35" i="14"/>
  <c r="L3" i="14" l="1"/>
  <c r="L35" i="14" l="1"/>
  <c r="M3" i="14" l="1"/>
  <c r="M35" i="14" l="1"/>
  <c r="N3" i="14" l="1"/>
  <c r="N35" i="14" s="1"/>
  <c r="O3" i="14" l="1"/>
  <c r="P3" i="14" s="1"/>
  <c r="O35" i="14" l="1"/>
  <c r="P3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62986AAF-48DD-E340-BAAF-52A623534B3A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6" authorId="0" shapeId="0" xr:uid="{E53D5FBB-153D-9B4A-895A-4CE48A337A3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2" authorId="0" shapeId="0" xr:uid="{E3CCA012-7F4D-5B46-97D5-EE098622DBA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35" authorId="0" shapeId="0" xr:uid="{EFAA3837-8E86-544A-8E5F-EAC05F2E1CA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D2B78B0E-568F-A84C-A541-C215AEBFF213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6" authorId="0" shapeId="0" xr:uid="{614B54E9-A638-1541-9F92-8563A5BFE11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2" authorId="0" shapeId="0" xr:uid="{EB160DFD-5B66-BF46-B5A5-58BF76A5800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35" authorId="0" shapeId="0" xr:uid="{D20CE256-9818-E34A-8EF9-0AC9DCB24C2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A335CAFD-F528-AC4F-A3CE-F20A38D3AD07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6" authorId="0" shapeId="0" xr:uid="{B82D634D-7D61-CF4F-8E33-B43404534ED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2" authorId="0" shapeId="0" xr:uid="{A50160C6-06E8-4643-B9ED-3F170C516E7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35" authorId="0" shapeId="0" xr:uid="{4D167F4E-4B5A-944E-8976-838A4D9B775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sharedStrings.xml><?xml version="1.0" encoding="utf-8"?>
<sst xmlns="http://schemas.openxmlformats.org/spreadsheetml/2006/main" count="205" uniqueCount="106">
  <si>
    <t xml:space="preserve">Income Statement Year 1 </t>
  </si>
  <si>
    <t xml:space="preserve">Revenue </t>
  </si>
  <si>
    <t xml:space="preserve">Expenses 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</si>
  <si>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</si>
  <si>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</si>
  <si>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</si>
  <si>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</si>
  <si>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Owner Contributions </t>
  </si>
  <si>
    <t>Loan A</t>
  </si>
  <si>
    <t>Loan B</t>
  </si>
  <si>
    <t>Loan C</t>
  </si>
  <si>
    <t xml:space="preserve">Grant </t>
  </si>
  <si>
    <t xml:space="preserve">Inventory </t>
  </si>
  <si>
    <t>Marketing</t>
  </si>
  <si>
    <t>Website</t>
  </si>
  <si>
    <t xml:space="preserve">Capital </t>
  </si>
  <si>
    <t xml:space="preserve">Past Purchases Items Already Bought for the Business </t>
  </si>
  <si>
    <t xml:space="preserve">Funding Sources </t>
  </si>
  <si>
    <t xml:space="preserve">Start up costs total </t>
  </si>
  <si>
    <t xml:space="preserve">Total Start Up Costs </t>
  </si>
  <si>
    <t>Wages</t>
  </si>
  <si>
    <t>Legal Fees</t>
  </si>
  <si>
    <t>Supplies</t>
  </si>
  <si>
    <t xml:space="preserve">Interest Expense </t>
  </si>
  <si>
    <t xml:space="preserve">Gross Revenue </t>
  </si>
  <si>
    <t xml:space="preserve">Total Expenses </t>
  </si>
  <si>
    <t xml:space="preserve">Net Profit Before Tax </t>
  </si>
  <si>
    <t xml:space="preserve">Estimated Income Tax % </t>
  </si>
  <si>
    <t>Net Profit After Tax</t>
  </si>
  <si>
    <t xml:space="preserve">Total Funding Sources </t>
  </si>
  <si>
    <t>Vacuum</t>
  </si>
  <si>
    <t>Broom and Dustpan</t>
  </si>
  <si>
    <t>Mop and bucket</t>
  </si>
  <si>
    <t>Microfiber cloth</t>
  </si>
  <si>
    <t>Paper towels</t>
  </si>
  <si>
    <t>Spray bottle</t>
  </si>
  <si>
    <t>Sponges</t>
  </si>
  <si>
    <t>Gloves</t>
  </si>
  <si>
    <t>Cleaning solutions</t>
  </si>
  <si>
    <t>Toilet brush</t>
  </si>
  <si>
    <t>Scrub brushes</t>
  </si>
  <si>
    <t>Multi-purpose duster</t>
  </si>
  <si>
    <t>TOTAL</t>
  </si>
  <si>
    <t>Equipment (Vacuum)</t>
  </si>
  <si>
    <t xml:space="preserve">Small Business </t>
  </si>
  <si>
    <t>Car</t>
  </si>
  <si>
    <t>Residential- regular</t>
  </si>
  <si>
    <t>Residential- deep clean</t>
  </si>
  <si>
    <t>Small Business - regular</t>
  </si>
  <si>
    <t>Small Business -deep clean</t>
  </si>
  <si>
    <t xml:space="preserve">Period (Month): </t>
  </si>
  <si>
    <t>Cash at the Beginning of the period</t>
  </si>
  <si>
    <t>Income Sources (CASH IN)</t>
  </si>
  <si>
    <t>Residential</t>
  </si>
  <si>
    <t>Total Income:</t>
  </si>
  <si>
    <t>Expenses (CASH OUT)</t>
  </si>
  <si>
    <t>Insurance</t>
  </si>
  <si>
    <t>Rent</t>
  </si>
  <si>
    <t>Utilities</t>
  </si>
  <si>
    <t>Meals</t>
  </si>
  <si>
    <t xml:space="preserve">Office expenses </t>
  </si>
  <si>
    <t>Total Operating Expenses:</t>
  </si>
  <si>
    <t>Other Changes in Cash (CASH OUT)</t>
  </si>
  <si>
    <t>Credit Card Payment</t>
  </si>
  <si>
    <t>Owners draw</t>
  </si>
  <si>
    <t>Loan Repayment</t>
  </si>
  <si>
    <t>Tax savings</t>
  </si>
  <si>
    <t>Other changes in cash out:</t>
  </si>
  <si>
    <t>Other Changes in Cash (CASH IN)</t>
  </si>
  <si>
    <t>Cash Received from Loan</t>
  </si>
  <si>
    <t>Cash received from investment</t>
  </si>
  <si>
    <t>Other changes in cash in:</t>
  </si>
  <si>
    <t>Total Changes in cash</t>
  </si>
  <si>
    <t>Cash at the end of the period:</t>
  </si>
  <si>
    <t>Don't Let cash go below:</t>
  </si>
  <si>
    <t>Approximate Net Income</t>
  </si>
  <si>
    <t>Cost of Goods Sold-Cleaning Supplies</t>
  </si>
  <si>
    <t>Web Domain</t>
  </si>
  <si>
    <t>-</t>
  </si>
  <si>
    <t>Annual Total</t>
  </si>
  <si>
    <t xml:space="preserve">Income Statement Year 2 </t>
  </si>
  <si>
    <t>Income Statement Year 3</t>
  </si>
  <si>
    <t xml:space="preserve">Balance Sheet </t>
  </si>
  <si>
    <t>Column1</t>
  </si>
  <si>
    <t>Column2</t>
  </si>
  <si>
    <t>Column3</t>
  </si>
  <si>
    <t>Column4</t>
  </si>
  <si>
    <t>Assets</t>
  </si>
  <si>
    <t>Year 1</t>
  </si>
  <si>
    <t xml:space="preserve">Year 2 </t>
  </si>
  <si>
    <t>Year 3</t>
  </si>
  <si>
    <t xml:space="preserve">   Current Assets</t>
  </si>
  <si>
    <t xml:space="preserve">       Cash in the bank</t>
  </si>
  <si>
    <t xml:space="preserve">  Total Current Assets</t>
  </si>
  <si>
    <t>Total Assets</t>
  </si>
  <si>
    <t>Liabilities and Equity</t>
  </si>
  <si>
    <t>Current Liabilities</t>
  </si>
  <si>
    <t xml:space="preserve">    Accounts Payable</t>
  </si>
  <si>
    <t>Total Liabilities</t>
  </si>
  <si>
    <t>Equity:</t>
  </si>
  <si>
    <t xml:space="preserve">   A. Gene, Capital</t>
  </si>
  <si>
    <t xml:space="preserve">    Retained Earnings</t>
  </si>
  <si>
    <t>Total Liabilies &amp; Equity</t>
  </si>
  <si>
    <t>Cash Flow Year 1</t>
  </si>
  <si>
    <t>Cash Flow Year 2</t>
  </si>
  <si>
    <t>Cash Flow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</si>
</sst>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2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ptos Narrow"/>
    </font>
    <font>
      <b/>
      <sz val="12"/>
      <color theme="1"/>
      <name val="Aptos Narrow"/>
    </font>
    <font>
      <sz val="10"/>
      <color theme="1"/>
      <name val="Aptos Narrow"/>
    </font>
    <font>
      <b/>
      <sz val="10"/>
      <color theme="1"/>
      <name val="Aptos Narrow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sz val="14"/>
      <color theme="1"/>
      <name val="Aptos Narrow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2" applyFont="1"/>
    <xf numFmtId="2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16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8" fillId="0" borderId="0" xfId="0" applyFont="1"/>
    <xf numFmtId="164" fontId="5" fillId="0" borderId="0" xfId="1" applyNumberFormat="1" applyFont="1"/>
    <xf numFmtId="164" fontId="5" fillId="0" borderId="1" xfId="1" applyNumberFormat="1" applyFont="1" applyBorder="1"/>
    <xf numFmtId="0" fontId="5" fillId="0" borderId="0" xfId="0" applyFont="1" applyAlignment="1">
      <alignment horizontal="right"/>
    </xf>
    <xf numFmtId="164" fontId="6" fillId="2" borderId="0" xfId="1" applyNumberFormat="1" applyFont="1" applyFill="1"/>
    <xf numFmtId="38" fontId="6" fillId="2" borderId="0" xfId="1" applyNumberFormat="1" applyFont="1" applyFill="1"/>
    <xf numFmtId="38" fontId="5" fillId="2" borderId="3" xfId="1" applyNumberFormat="1" applyFont="1" applyFill="1" applyBorder="1"/>
    <xf numFmtId="43" fontId="5" fillId="0" borderId="0" xfId="1" applyFont="1"/>
    <xf numFmtId="164" fontId="6" fillId="0" borderId="4" xfId="1" applyNumberFormat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/>
    <xf numFmtId="43" fontId="1" fillId="0" borderId="0" xfId="1" applyFont="1" applyAlignment="1">
      <alignment horizontal="right"/>
    </xf>
    <xf numFmtId="43" fontId="1" fillId="0" borderId="0" xfId="1" applyFont="1"/>
    <xf numFmtId="17" fontId="0" fillId="0" borderId="0" xfId="0" applyNumberFormat="1"/>
    <xf numFmtId="17" fontId="3" fillId="0" borderId="0" xfId="0" applyNumberFormat="1" applyFont="1"/>
    <xf numFmtId="164" fontId="5" fillId="0" borderId="0" xfId="0" applyNumberFormat="1" applyFont="1"/>
    <xf numFmtId="0" fontId="5" fillId="0" borderId="1" xfId="0" applyFont="1" applyBorder="1"/>
    <xf numFmtId="164" fontId="5" fillId="3" borderId="0" xfId="0" applyNumberFormat="1" applyFont="1" applyFill="1"/>
    <xf numFmtId="164" fontId="6" fillId="3" borderId="0" xfId="0" applyNumberFormat="1" applyFont="1" applyFill="1"/>
    <xf numFmtId="0" fontId="6" fillId="0" borderId="0" xfId="0" applyFont="1"/>
    <xf numFmtId="164" fontId="6" fillId="4" borderId="0" xfId="0" applyNumberFormat="1" applyFont="1" applyFill="1"/>
    <xf numFmtId="38" fontId="6" fillId="3" borderId="3" xfId="0" applyNumberFormat="1" applyFont="1" applyFill="1" applyBorder="1"/>
    <xf numFmtId="43" fontId="5" fillId="0" borderId="0" xfId="0" applyNumberFormat="1" applyFont="1"/>
    <xf numFmtId="43" fontId="6" fillId="0" borderId="0" xfId="0" applyNumberFormat="1" applyFont="1"/>
    <xf numFmtId="38" fontId="5" fillId="3" borderId="0" xfId="0" applyNumberFormat="1" applyFont="1" applyFill="1"/>
    <xf numFmtId="38" fontId="5" fillId="3" borderId="3" xfId="0" applyNumberFormat="1" applyFont="1" applyFill="1" applyBorder="1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43" fontId="15" fillId="0" borderId="0" xfId="1" applyFont="1"/>
    <xf numFmtId="43" fontId="16" fillId="0" borderId="0" xfId="0" applyNumberFormat="1" applyFont="1"/>
    <xf numFmtId="17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166" fontId="0" fillId="0" borderId="0" xfId="3" applyNumberFormat="1" applyFont="1"/>
    <xf numFmtId="166" fontId="1" fillId="5" borderId="0" xfId="3" applyNumberFormat="1" applyFont="1" applyFill="1" applyAlignment="1">
      <alignment horizontal="center"/>
    </xf>
    <xf numFmtId="0" fontId="18" fillId="0" borderId="0" xfId="0" applyFont="1"/>
    <xf numFmtId="166" fontId="18" fillId="0" borderId="0" xfId="3" applyNumberFormat="1" applyFont="1" applyFill="1" applyAlignment="1">
      <alignment horizontal="center"/>
    </xf>
    <xf numFmtId="0" fontId="19" fillId="0" borderId="0" xfId="0" applyFont="1"/>
    <xf numFmtId="166" fontId="19" fillId="0" borderId="0" xfId="3" applyNumberFormat="1" applyFont="1"/>
    <xf numFmtId="0" fontId="20" fillId="0" borderId="0" xfId="0" applyFont="1"/>
    <xf numFmtId="166" fontId="20" fillId="0" borderId="0" xfId="3" applyNumberFormat="1" applyFont="1"/>
    <xf numFmtId="0" fontId="18" fillId="0" borderId="2" xfId="0" applyFont="1" applyBorder="1"/>
    <xf numFmtId="166" fontId="18" fillId="0" borderId="2" xfId="3" applyNumberFormat="1" applyFont="1" applyBorder="1"/>
    <xf numFmtId="166" fontId="19" fillId="0" borderId="0" xfId="3" applyNumberFormat="1" applyFont="1" applyBorder="1"/>
    <xf numFmtId="166" fontId="18" fillId="0" borderId="0" xfId="3" applyNumberFormat="1" applyFont="1"/>
    <xf numFmtId="166" fontId="18" fillId="0" borderId="0" xfId="0" applyNumberFormat="1" applyFont="1"/>
    <xf numFmtId="0" fontId="21" fillId="0" borderId="5" xfId="0" applyFont="1" applyBorder="1"/>
    <xf numFmtId="166" fontId="21" fillId="0" borderId="5" xfId="0" applyNumberFormat="1" applyFont="1" applyBorder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/>
  </cellXfs>
  <cellStyles count="4">
    <cellStyle name="Comma" xfId="1" builtinId="3"/>
    <cellStyle name="Comma 2" xfId="3" xr:uid="{214D0BE0-6F77-5F49-8113-EC02EEC31CC9}"/>
    <cellStyle name="Currency" xfId="2" builtinId="4"/>
    <cellStyle name="Normal" xfId="0" builtinId="0"/>
  </cellStyles>
  <dxfs count="10">
    <dxf>
      <font>
        <strike val="0"/>
        <outline val="0"/>
        <shadow val="0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4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ome%20Statement%20Year%202%20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cbookproretina2015/Downloads/E-Ship-Financials-Book%20(1).xlsx" TargetMode="External"/><Relationship Id="rId1" Type="http://schemas.openxmlformats.org/officeDocument/2006/relationships/externalLinkPath" Target="/Users/macbookproretina2015/Downloads/E-Ship-Financials-Boo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 Up Costs "/>
      <sheetName val="Income Statement Year 1 "/>
      <sheetName val="Income Statement Year 2"/>
      <sheetName val="Income Statement Year 3"/>
      <sheetName val="Cash Flow Year 1 "/>
      <sheetName val="Cash Flow Year 2"/>
      <sheetName val="Balance Sheet Year 1 "/>
      <sheetName val="Balance Sheet Year 2 "/>
      <sheetName val="Balance Sheet Year 3"/>
    </sheetNames>
    <sheetDataSet>
      <sheetData sheetId="0"/>
      <sheetData sheetId="1"/>
      <sheetData sheetId="2">
        <row r="4">
          <cell r="B4">
            <v>4000</v>
          </cell>
          <cell r="C4">
            <v>4000</v>
          </cell>
          <cell r="D4">
            <v>3500</v>
          </cell>
          <cell r="E4">
            <v>4000</v>
          </cell>
          <cell r="F4">
            <v>4000</v>
          </cell>
          <cell r="G4">
            <v>4000</v>
          </cell>
          <cell r="H4">
            <v>4000</v>
          </cell>
          <cell r="I4">
            <v>4000</v>
          </cell>
          <cell r="J4">
            <v>4000</v>
          </cell>
          <cell r="K4">
            <v>3000</v>
          </cell>
          <cell r="L4">
            <v>4000</v>
          </cell>
          <cell r="M4">
            <v>4000</v>
          </cell>
        </row>
        <row r="5">
          <cell r="B5">
            <v>2400</v>
          </cell>
          <cell r="C5">
            <v>2400</v>
          </cell>
          <cell r="D5">
            <v>2000</v>
          </cell>
          <cell r="E5">
            <v>2400</v>
          </cell>
          <cell r="F5">
            <v>2400</v>
          </cell>
          <cell r="G5">
            <v>2400</v>
          </cell>
          <cell r="H5">
            <v>2400</v>
          </cell>
          <cell r="I5">
            <v>2400</v>
          </cell>
          <cell r="J5">
            <v>2400</v>
          </cell>
          <cell r="K5">
            <v>2400</v>
          </cell>
          <cell r="L5">
            <v>2400</v>
          </cell>
          <cell r="M5">
            <v>2400</v>
          </cell>
        </row>
        <row r="11">
          <cell r="B11">
            <v>2467.5</v>
          </cell>
          <cell r="C11">
            <v>2467.5</v>
          </cell>
          <cell r="D11">
            <v>2152.5</v>
          </cell>
          <cell r="E11">
            <v>2467.5</v>
          </cell>
          <cell r="F11">
            <v>2467.5</v>
          </cell>
          <cell r="G11">
            <v>2467.5</v>
          </cell>
          <cell r="H11">
            <v>2467.5</v>
          </cell>
          <cell r="I11">
            <v>2467.5</v>
          </cell>
          <cell r="J11">
            <v>2467.5</v>
          </cell>
          <cell r="K11">
            <v>2117.5</v>
          </cell>
          <cell r="L11">
            <v>2467.5</v>
          </cell>
          <cell r="M11">
            <v>2467.5</v>
          </cell>
        </row>
        <row r="14">
          <cell r="B14">
            <v>300</v>
          </cell>
          <cell r="C14">
            <v>120</v>
          </cell>
          <cell r="D14">
            <v>220</v>
          </cell>
          <cell r="E14">
            <v>250</v>
          </cell>
          <cell r="F14">
            <v>170</v>
          </cell>
          <cell r="G14">
            <v>245</v>
          </cell>
          <cell r="H14">
            <v>350</v>
          </cell>
          <cell r="I14">
            <v>320</v>
          </cell>
          <cell r="J14">
            <v>210</v>
          </cell>
          <cell r="K14">
            <v>170</v>
          </cell>
          <cell r="L14">
            <v>290</v>
          </cell>
          <cell r="M14">
            <v>100</v>
          </cell>
        </row>
      </sheetData>
      <sheetData sheetId="3">
        <row r="4">
          <cell r="B4">
            <v>3000</v>
          </cell>
          <cell r="C4">
            <v>3000</v>
          </cell>
          <cell r="D4">
            <v>4000</v>
          </cell>
          <cell r="E4">
            <v>4000</v>
          </cell>
          <cell r="F4">
            <v>4000</v>
          </cell>
          <cell r="G4">
            <v>3500</v>
          </cell>
          <cell r="H4">
            <v>4000</v>
          </cell>
          <cell r="I4">
            <v>4000</v>
          </cell>
          <cell r="J4">
            <v>4500</v>
          </cell>
          <cell r="K4">
            <v>3000</v>
          </cell>
          <cell r="L4">
            <v>4000</v>
          </cell>
          <cell r="M4">
            <v>4000</v>
          </cell>
        </row>
        <row r="6">
          <cell r="B6">
            <v>250</v>
          </cell>
          <cell r="C6">
            <v>250</v>
          </cell>
          <cell r="D6">
            <v>250</v>
          </cell>
          <cell r="E6">
            <v>250</v>
          </cell>
          <cell r="F6">
            <v>250</v>
          </cell>
          <cell r="G6">
            <v>250</v>
          </cell>
          <cell r="H6">
            <v>250</v>
          </cell>
          <cell r="I6">
            <v>250</v>
          </cell>
          <cell r="J6">
            <v>250</v>
          </cell>
          <cell r="K6">
            <v>250</v>
          </cell>
          <cell r="L6">
            <v>250</v>
          </cell>
          <cell r="M6">
            <v>250</v>
          </cell>
        </row>
        <row r="11">
          <cell r="B11">
            <v>2420</v>
          </cell>
          <cell r="C11">
            <v>2420</v>
          </cell>
          <cell r="D11">
            <v>2660</v>
          </cell>
          <cell r="E11">
            <v>2500</v>
          </cell>
          <cell r="F11">
            <v>2820</v>
          </cell>
          <cell r="G11">
            <v>2620</v>
          </cell>
          <cell r="H11">
            <v>2820</v>
          </cell>
          <cell r="I11">
            <v>2660</v>
          </cell>
          <cell r="J11">
            <v>3020</v>
          </cell>
          <cell r="K11">
            <v>2420</v>
          </cell>
          <cell r="L11">
            <v>2820</v>
          </cell>
          <cell r="M11">
            <v>2820</v>
          </cell>
        </row>
        <row r="14">
          <cell r="B14">
            <v>400</v>
          </cell>
          <cell r="C14">
            <v>250</v>
          </cell>
          <cell r="D14">
            <v>220</v>
          </cell>
          <cell r="E14">
            <v>150</v>
          </cell>
          <cell r="F14">
            <v>280</v>
          </cell>
          <cell r="G14">
            <v>245</v>
          </cell>
          <cell r="H14">
            <v>350</v>
          </cell>
          <cell r="I14">
            <v>320</v>
          </cell>
          <cell r="J14">
            <v>210</v>
          </cell>
          <cell r="K14">
            <v>170</v>
          </cell>
          <cell r="L14">
            <v>290</v>
          </cell>
          <cell r="M14">
            <v>100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 Up Costs "/>
      <sheetName val="Income Statement Year 1 "/>
      <sheetName val="Income Statement Year 2"/>
      <sheetName val="Income Statement Year 3"/>
      <sheetName val="Cash Flow Year 1 "/>
      <sheetName val="Cash Flow Year 2"/>
      <sheetName val="Cash Flow Year 3"/>
      <sheetName val="Balance Sheet Year 1-3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">
          <cell r="O34">
            <v>40205</v>
          </cell>
        </row>
      </sheetData>
      <sheetData sheetId="5">
        <row r="34">
          <cell r="O34">
            <v>114815</v>
          </cell>
        </row>
      </sheetData>
      <sheetData sheetId="6">
        <row r="34">
          <cell r="O34">
            <v>161030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47D1D6-91ED-E144-AB38-358068B9225E}" name="Table3" displayName="Table3" ref="A5:D23" totalsRowShown="0" headerRowDxfId="6" dataDxfId="5" tableBorderDxfId="4" headerRowCellStyle="Comma">
  <autoFilter ref="A5:D23" xr:uid="{C847D1D6-91ED-E144-AB38-358068B9225E}"/>
  <tableColumns count="4">
    <tableColumn id="1" xr3:uid="{133D2C64-8E57-8C41-9EEA-B3E6D70FEB54}" name="Column1" dataDxfId="3"/>
    <tableColumn id="2" xr3:uid="{17892B31-704E-B94B-9BC9-4CB8E4580FA8}" name="Column2" dataDxfId="2"/>
    <tableColumn id="3" xr3:uid="{227998C7-C0DA-2C4E-ADC9-401F9351CF9A}" name="Column3" dataDxfId="1"/>
    <tableColumn id="4" xr3:uid="{E4F6EBAB-BC60-DA41-B3CA-38BF73E5EED5}" name="Column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C34"/>
  <sheetViews>
    <sheetView tabSelected="1" zoomScale="131" zoomScaleNormal="170" workbookViewId="0">
      <selection activeCell="F7" sqref="F7"/>
    </sheetView>
  </sheetViews>
  <sheetFormatPr baseColWidth="10" defaultRowHeight="16" x14ac:dyDescent="0.2"/>
  <cols>
    <col min="1" max="1" width="29.33203125" customWidth="1"/>
  </cols>
  <sheetData>
    <row r="1" spans="1:3" ht="19" x14ac:dyDescent="0.25">
      <c r="A1" s="74" t="s">
        <v>4</v>
      </c>
      <c r="B1" s="74"/>
      <c r="C1" s="74"/>
    </row>
    <row r="2" spans="1:3" x14ac:dyDescent="0.2">
      <c r="A2" s="51" t="s">
        <v>16</v>
      </c>
      <c r="B2" s="51"/>
      <c r="C2" s="51"/>
    </row>
    <row r="3" spans="1:3" x14ac:dyDescent="0.2">
      <c r="A3" s="2" t="s">
        <v>6</v>
      </c>
      <c r="B3" s="2" t="s">
        <v>5</v>
      </c>
    </row>
    <row r="4" spans="1:3" x14ac:dyDescent="0.2">
      <c r="A4" s="5" t="s">
        <v>45</v>
      </c>
      <c r="B4" s="6">
        <v>4000</v>
      </c>
    </row>
    <row r="5" spans="1:3" ht="16" customHeight="1" x14ac:dyDescent="0.2">
      <c r="A5" t="s">
        <v>30</v>
      </c>
      <c r="B5" s="4">
        <v>250</v>
      </c>
    </row>
    <row r="6" spans="1:3" x14ac:dyDescent="0.2">
      <c r="A6" t="s">
        <v>31</v>
      </c>
      <c r="B6" s="4">
        <v>25</v>
      </c>
    </row>
    <row r="7" spans="1:3" x14ac:dyDescent="0.2">
      <c r="A7" t="s">
        <v>32</v>
      </c>
      <c r="B7" s="4">
        <v>30</v>
      </c>
    </row>
    <row r="8" spans="1:3" x14ac:dyDescent="0.2">
      <c r="A8" t="s">
        <v>33</v>
      </c>
      <c r="B8" s="4">
        <v>20</v>
      </c>
    </row>
    <row r="9" spans="1:3" x14ac:dyDescent="0.2">
      <c r="A9" t="s">
        <v>34</v>
      </c>
      <c r="B9" s="4">
        <v>20</v>
      </c>
    </row>
    <row r="10" spans="1:3" x14ac:dyDescent="0.2">
      <c r="A10" t="s">
        <v>35</v>
      </c>
      <c r="B10" s="4">
        <v>20</v>
      </c>
    </row>
    <row r="11" spans="1:3" x14ac:dyDescent="0.2">
      <c r="A11" t="s">
        <v>36</v>
      </c>
      <c r="B11" s="4">
        <v>20</v>
      </c>
    </row>
    <row r="12" spans="1:3" x14ac:dyDescent="0.2">
      <c r="A12" t="s">
        <v>37</v>
      </c>
      <c r="B12" s="4">
        <v>20</v>
      </c>
    </row>
    <row r="13" spans="1:3" x14ac:dyDescent="0.2">
      <c r="A13" t="s">
        <v>38</v>
      </c>
      <c r="B13" s="4">
        <v>100</v>
      </c>
    </row>
    <row r="14" spans="1:3" x14ac:dyDescent="0.2">
      <c r="A14" t="s">
        <v>39</v>
      </c>
      <c r="B14" s="4">
        <v>20</v>
      </c>
    </row>
    <row r="15" spans="1:3" x14ac:dyDescent="0.2">
      <c r="A15" t="s">
        <v>40</v>
      </c>
      <c r="B15" s="4">
        <v>20</v>
      </c>
    </row>
    <row r="16" spans="1:3" x14ac:dyDescent="0.2">
      <c r="A16" t="s">
        <v>41</v>
      </c>
      <c r="B16" s="4">
        <v>20</v>
      </c>
    </row>
    <row r="17" spans="1:2" x14ac:dyDescent="0.2">
      <c r="A17" s="1" t="s">
        <v>42</v>
      </c>
      <c r="B17" s="3">
        <f>SUM(B4:B16)</f>
        <v>4565</v>
      </c>
    </row>
    <row r="18" spans="1:2" ht="16" customHeight="1" x14ac:dyDescent="0.2"/>
    <row r="20" spans="1:2" x14ac:dyDescent="0.2">
      <c r="A20" s="1" t="s">
        <v>17</v>
      </c>
    </row>
    <row r="21" spans="1:2" x14ac:dyDescent="0.2">
      <c r="A21" t="s">
        <v>7</v>
      </c>
      <c r="B21" s="24" t="s">
        <v>78</v>
      </c>
    </row>
    <row r="22" spans="1:2" x14ac:dyDescent="0.2">
      <c r="A22" t="s">
        <v>8</v>
      </c>
      <c r="B22" s="24" t="s">
        <v>78</v>
      </c>
    </row>
    <row r="23" spans="1:2" x14ac:dyDescent="0.2">
      <c r="A23" t="s">
        <v>9</v>
      </c>
      <c r="B23" s="24" t="s">
        <v>78</v>
      </c>
    </row>
    <row r="24" spans="1:2" x14ac:dyDescent="0.2">
      <c r="A24" t="s">
        <v>10</v>
      </c>
      <c r="B24" s="24" t="s">
        <v>78</v>
      </c>
    </row>
    <row r="25" spans="1:2" x14ac:dyDescent="0.2">
      <c r="A25" t="s">
        <v>11</v>
      </c>
      <c r="B25" s="24" t="s">
        <v>78</v>
      </c>
    </row>
    <row r="26" spans="1:2" ht="16" customHeight="1" x14ac:dyDescent="0.2">
      <c r="A26" s="1" t="s">
        <v>29</v>
      </c>
      <c r="B26" s="27">
        <v>0</v>
      </c>
    </row>
    <row r="27" spans="1:2" x14ac:dyDescent="0.2">
      <c r="B27" s="25"/>
    </row>
    <row r="28" spans="1:2" x14ac:dyDescent="0.2">
      <c r="A28" s="1" t="s">
        <v>18</v>
      </c>
      <c r="B28" s="25"/>
    </row>
    <row r="29" spans="1:2" x14ac:dyDescent="0.2">
      <c r="A29" t="s">
        <v>43</v>
      </c>
      <c r="B29" s="25">
        <v>150</v>
      </c>
    </row>
    <row r="30" spans="1:2" x14ac:dyDescent="0.2">
      <c r="A30" t="s">
        <v>12</v>
      </c>
      <c r="B30" s="25">
        <v>0</v>
      </c>
    </row>
    <row r="31" spans="1:2" x14ac:dyDescent="0.2">
      <c r="A31" t="s">
        <v>13</v>
      </c>
      <c r="B31" s="25">
        <v>0</v>
      </c>
    </row>
    <row r="32" spans="1:2" x14ac:dyDescent="0.2">
      <c r="A32" t="s">
        <v>14</v>
      </c>
      <c r="B32" s="25">
        <v>0</v>
      </c>
    </row>
    <row r="33" spans="1:2" x14ac:dyDescent="0.2">
      <c r="A33" t="s">
        <v>15</v>
      </c>
      <c r="B33" s="25">
        <v>2000</v>
      </c>
    </row>
    <row r="34" spans="1:2" x14ac:dyDescent="0.2">
      <c r="A34" s="1" t="s">
        <v>19</v>
      </c>
      <c r="B34" s="50">
        <f>B17+B26+B29+B33</f>
        <v>6715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N21"/>
  <sheetViews>
    <sheetView workbookViewId="0"/>
  </sheetViews>
  <sheetFormatPr baseColWidth="10" defaultRowHeight="16" x14ac:dyDescent="0.2"/>
  <cols>
    <col min="1" max="1" width="22.6640625" style="42" customWidth="1"/>
    <col min="2" max="2" width="6.5" bestFit="1" customWidth="1"/>
    <col min="3" max="3" width="6.83203125" bestFit="1" customWidth="1"/>
    <col min="4" max="4" width="7.1640625" bestFit="1" customWidth="1"/>
    <col min="5" max="13" width="9.6640625" customWidth="1"/>
    <col min="14" max="14" width="11.1640625" customWidth="1"/>
  </cols>
  <sheetData>
    <row r="1" spans="1:14" ht="19" x14ac:dyDescent="0.25">
      <c r="A1" s="71" t="s">
        <v>0</v>
      </c>
    </row>
    <row r="2" spans="1:14" x14ac:dyDescent="0.2">
      <c r="B2" s="28">
        <v>45316</v>
      </c>
      <c r="C2" s="28">
        <v>45347</v>
      </c>
      <c r="D2" s="28">
        <v>45376</v>
      </c>
      <c r="E2" s="28">
        <v>45407</v>
      </c>
      <c r="F2" s="28">
        <v>45437</v>
      </c>
      <c r="G2" s="28">
        <v>45468</v>
      </c>
      <c r="H2" s="28">
        <v>45498</v>
      </c>
      <c r="I2" s="28">
        <v>45529</v>
      </c>
      <c r="J2" s="28">
        <v>45560</v>
      </c>
      <c r="K2" s="28">
        <v>45590</v>
      </c>
      <c r="L2" s="28">
        <v>45621</v>
      </c>
      <c r="M2" s="28">
        <v>45651</v>
      </c>
      <c r="N2" t="s">
        <v>3</v>
      </c>
    </row>
    <row r="3" spans="1:14" x14ac:dyDescent="0.2">
      <c r="A3" s="43" t="s">
        <v>1</v>
      </c>
    </row>
    <row r="4" spans="1:14" x14ac:dyDescent="0.2">
      <c r="A4" s="42" t="s">
        <v>46</v>
      </c>
      <c r="E4" s="24">
        <f>(4*5)*25*(8)</f>
        <v>4000</v>
      </c>
      <c r="F4" s="24">
        <f>(4*5)*25*(7)</f>
        <v>3500</v>
      </c>
      <c r="G4" s="24">
        <f t="shared" ref="G4:M4" si="0">(4*5)*25*(8)</f>
        <v>4000</v>
      </c>
      <c r="H4" s="24">
        <f t="shared" si="0"/>
        <v>4000</v>
      </c>
      <c r="I4" s="24">
        <f>(4*5)*25*(6)</f>
        <v>3000</v>
      </c>
      <c r="J4" s="24">
        <f t="shared" si="0"/>
        <v>4000</v>
      </c>
      <c r="K4" s="24">
        <f>(4*5)*25*(7)</f>
        <v>3500</v>
      </c>
      <c r="L4" s="24">
        <f t="shared" si="0"/>
        <v>4000</v>
      </c>
      <c r="M4" s="24">
        <f t="shared" si="0"/>
        <v>4000</v>
      </c>
      <c r="N4" s="24">
        <f>SUM(E4:M4)</f>
        <v>34000</v>
      </c>
    </row>
    <row r="5" spans="1:14" x14ac:dyDescent="0.2">
      <c r="A5" s="42" t="s">
        <v>47</v>
      </c>
      <c r="E5" s="24">
        <f>(2*5)*40*(5)</f>
        <v>2000</v>
      </c>
      <c r="F5" s="24">
        <f t="shared" ref="F5:M5" si="1">(2*5)*40*(6)</f>
        <v>2400</v>
      </c>
      <c r="G5" s="24">
        <f t="shared" si="1"/>
        <v>2400</v>
      </c>
      <c r="H5" s="24">
        <f>(2*5)*40*(5)</f>
        <v>2000</v>
      </c>
      <c r="I5" s="24">
        <f t="shared" si="1"/>
        <v>2400</v>
      </c>
      <c r="J5" s="24">
        <f t="shared" si="1"/>
        <v>2400</v>
      </c>
      <c r="K5" s="24">
        <f t="shared" si="1"/>
        <v>2400</v>
      </c>
      <c r="L5" s="24">
        <f>(2*5)*40*(5)</f>
        <v>2000</v>
      </c>
      <c r="M5" s="24">
        <f t="shared" si="1"/>
        <v>2400</v>
      </c>
      <c r="N5" s="24">
        <f>SUM(E5:M5)</f>
        <v>20400</v>
      </c>
    </row>
    <row r="6" spans="1:14" x14ac:dyDescent="0.2">
      <c r="A6" s="42" t="s">
        <v>48</v>
      </c>
      <c r="E6" s="24">
        <f>(2*5)*25*(1)</f>
        <v>250</v>
      </c>
      <c r="F6" s="24">
        <f t="shared" ref="F6:M6" si="2">(2*5)*25*(1)</f>
        <v>250</v>
      </c>
      <c r="G6" s="24">
        <f t="shared" si="2"/>
        <v>250</v>
      </c>
      <c r="H6" s="24">
        <f t="shared" si="2"/>
        <v>250</v>
      </c>
      <c r="I6" s="24">
        <f t="shared" si="2"/>
        <v>250</v>
      </c>
      <c r="J6" s="24">
        <f t="shared" si="2"/>
        <v>250</v>
      </c>
      <c r="K6" s="24">
        <f t="shared" si="2"/>
        <v>250</v>
      </c>
      <c r="L6" s="24">
        <f t="shared" si="2"/>
        <v>250</v>
      </c>
      <c r="M6" s="24">
        <f t="shared" si="2"/>
        <v>250</v>
      </c>
      <c r="N6" s="24">
        <f t="shared" ref="N6:N7" si="3">SUM(E6:M6)</f>
        <v>2250</v>
      </c>
    </row>
    <row r="7" spans="1:14" x14ac:dyDescent="0.2">
      <c r="A7" s="42" t="s">
        <v>49</v>
      </c>
      <c r="E7" s="24">
        <f>(2*5)*40*(1)</f>
        <v>400</v>
      </c>
      <c r="F7" s="24">
        <f t="shared" ref="F7:M7" si="4">(2*5)*40*(1)</f>
        <v>400</v>
      </c>
      <c r="G7" s="24">
        <f t="shared" si="4"/>
        <v>400</v>
      </c>
      <c r="H7" s="24">
        <f t="shared" si="4"/>
        <v>400</v>
      </c>
      <c r="I7" s="24">
        <f t="shared" si="4"/>
        <v>400</v>
      </c>
      <c r="J7" s="24">
        <f t="shared" si="4"/>
        <v>400</v>
      </c>
      <c r="K7" s="24">
        <f t="shared" si="4"/>
        <v>400</v>
      </c>
      <c r="L7" s="24">
        <f t="shared" si="4"/>
        <v>400</v>
      </c>
      <c r="M7" s="24">
        <f t="shared" si="4"/>
        <v>400</v>
      </c>
      <c r="N7" s="24">
        <f t="shared" si="3"/>
        <v>3600</v>
      </c>
    </row>
    <row r="8" spans="1:14" x14ac:dyDescent="0.2">
      <c r="A8" s="43" t="s">
        <v>24</v>
      </c>
      <c r="E8" s="24">
        <f>SUM(E4:E7)</f>
        <v>6650</v>
      </c>
      <c r="F8" s="24">
        <f t="shared" ref="F8:N8" si="5">SUM(F4:F7)</f>
        <v>6550</v>
      </c>
      <c r="G8" s="24">
        <f t="shared" si="5"/>
        <v>7050</v>
      </c>
      <c r="H8" s="24">
        <f t="shared" si="5"/>
        <v>6650</v>
      </c>
      <c r="I8" s="24">
        <f t="shared" si="5"/>
        <v>6050</v>
      </c>
      <c r="J8" s="24">
        <f t="shared" si="5"/>
        <v>7050</v>
      </c>
      <c r="K8" s="24">
        <f t="shared" si="5"/>
        <v>6550</v>
      </c>
      <c r="L8" s="24">
        <f t="shared" si="5"/>
        <v>6650</v>
      </c>
      <c r="M8" s="24">
        <f t="shared" si="5"/>
        <v>7050</v>
      </c>
      <c r="N8" s="24">
        <f t="shared" si="5"/>
        <v>60250</v>
      </c>
    </row>
    <row r="9" spans="1:14" x14ac:dyDescent="0.2"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43" t="s">
        <v>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">
      <c r="A11" s="42" t="s">
        <v>20</v>
      </c>
      <c r="E11" s="24">
        <f>E8*0.3</f>
        <v>1995</v>
      </c>
      <c r="F11" s="24">
        <f t="shared" ref="F11:M11" si="6">F8*0.3</f>
        <v>1965</v>
      </c>
      <c r="G11" s="24">
        <f t="shared" si="6"/>
        <v>2115</v>
      </c>
      <c r="H11" s="24">
        <f t="shared" si="6"/>
        <v>1995</v>
      </c>
      <c r="I11" s="24">
        <f t="shared" si="6"/>
        <v>1815</v>
      </c>
      <c r="J11" s="24">
        <f t="shared" si="6"/>
        <v>2115</v>
      </c>
      <c r="K11" s="24">
        <f t="shared" si="6"/>
        <v>1965</v>
      </c>
      <c r="L11" s="24">
        <f t="shared" si="6"/>
        <v>1995</v>
      </c>
      <c r="M11" s="24">
        <f t="shared" si="6"/>
        <v>2115</v>
      </c>
      <c r="N11" s="24">
        <f>SUM(E11:M11)</f>
        <v>18075</v>
      </c>
    </row>
    <row r="12" spans="1:14" x14ac:dyDescent="0.2">
      <c r="A12" s="42" t="s">
        <v>21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4" x14ac:dyDescent="0.2">
      <c r="A13" s="42" t="s">
        <v>77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spans="1:14" x14ac:dyDescent="0.2">
      <c r="A14" s="42" t="s">
        <v>22</v>
      </c>
      <c r="E14" s="24">
        <v>300</v>
      </c>
      <c r="F14" s="24">
        <v>280</v>
      </c>
      <c r="G14" s="24">
        <v>250</v>
      </c>
      <c r="H14" s="24">
        <v>300</v>
      </c>
      <c r="I14" s="24">
        <v>150</v>
      </c>
      <c r="J14" s="24">
        <v>100</v>
      </c>
      <c r="K14" s="24">
        <v>290</v>
      </c>
      <c r="L14" s="24">
        <v>200</v>
      </c>
      <c r="M14" s="24">
        <v>100</v>
      </c>
      <c r="N14" s="24">
        <f>SUM(E14:M14)</f>
        <v>1970</v>
      </c>
    </row>
    <row r="15" spans="1:14" x14ac:dyDescent="0.2">
      <c r="A15" s="42" t="s">
        <v>23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  <row r="16" spans="1:14" ht="15" customHeight="1" x14ac:dyDescent="0.2">
      <c r="A16" s="52"/>
      <c r="B16" s="52"/>
      <c r="C16" s="52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5" customHeight="1" x14ac:dyDescent="0.2">
      <c r="A17" s="44"/>
      <c r="B17" s="41"/>
      <c r="C17" s="41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">
      <c r="A18" s="43" t="s">
        <v>25</v>
      </c>
      <c r="E18" s="24">
        <f>SUM(E11:E16)</f>
        <v>2295</v>
      </c>
      <c r="F18" s="24">
        <f t="shared" ref="F18:N18" si="7">SUM(F11:F16)</f>
        <v>2245</v>
      </c>
      <c r="G18" s="24">
        <f t="shared" si="7"/>
        <v>2365</v>
      </c>
      <c r="H18" s="24">
        <f t="shared" si="7"/>
        <v>2295</v>
      </c>
      <c r="I18" s="24">
        <f t="shared" si="7"/>
        <v>1965</v>
      </c>
      <c r="J18" s="24">
        <f t="shared" si="7"/>
        <v>2215</v>
      </c>
      <c r="K18" s="24">
        <f t="shared" si="7"/>
        <v>2255</v>
      </c>
      <c r="L18" s="24">
        <f t="shared" si="7"/>
        <v>2195</v>
      </c>
      <c r="M18" s="24">
        <f t="shared" si="7"/>
        <v>2215</v>
      </c>
      <c r="N18" s="24">
        <f t="shared" si="7"/>
        <v>20045</v>
      </c>
    </row>
    <row r="19" spans="1:14" x14ac:dyDescent="0.2">
      <c r="A19" s="43" t="s">
        <v>26</v>
      </c>
      <c r="E19" s="24">
        <f>E8-E18</f>
        <v>4355</v>
      </c>
      <c r="F19" s="24">
        <f t="shared" ref="F19:N19" si="8">F8-F18</f>
        <v>4305</v>
      </c>
      <c r="G19" s="24">
        <f t="shared" si="8"/>
        <v>4685</v>
      </c>
      <c r="H19" s="24">
        <f t="shared" si="8"/>
        <v>4355</v>
      </c>
      <c r="I19" s="24">
        <f t="shared" si="8"/>
        <v>4085</v>
      </c>
      <c r="J19" s="24">
        <f t="shared" si="8"/>
        <v>4835</v>
      </c>
      <c r="K19" s="24">
        <f t="shared" si="8"/>
        <v>4295</v>
      </c>
      <c r="L19" s="24">
        <f t="shared" si="8"/>
        <v>4455</v>
      </c>
      <c r="M19" s="24">
        <f t="shared" si="8"/>
        <v>4835</v>
      </c>
      <c r="N19" s="24">
        <f t="shared" si="8"/>
        <v>40205</v>
      </c>
    </row>
    <row r="20" spans="1:14" x14ac:dyDescent="0.2">
      <c r="A20" s="42" t="s">
        <v>27</v>
      </c>
      <c r="E20" s="24">
        <f>-E15</f>
        <v>0</v>
      </c>
      <c r="F20" s="24">
        <f t="shared" ref="F20:N20" si="9">-F15</f>
        <v>0</v>
      </c>
      <c r="G20" s="24">
        <f t="shared" si="9"/>
        <v>0</v>
      </c>
      <c r="H20" s="24">
        <f t="shared" si="9"/>
        <v>0</v>
      </c>
      <c r="I20" s="24">
        <f t="shared" si="9"/>
        <v>0</v>
      </c>
      <c r="J20" s="24">
        <f t="shared" si="9"/>
        <v>0</v>
      </c>
      <c r="K20" s="24">
        <f t="shared" si="9"/>
        <v>0</v>
      </c>
      <c r="L20" s="24">
        <f t="shared" si="9"/>
        <v>0</v>
      </c>
      <c r="M20" s="24">
        <f t="shared" si="9"/>
        <v>0</v>
      </c>
      <c r="N20" s="24">
        <f t="shared" si="9"/>
        <v>0</v>
      </c>
    </row>
    <row r="21" spans="1:14" x14ac:dyDescent="0.2">
      <c r="A21" s="43" t="s">
        <v>28</v>
      </c>
      <c r="E21" s="26">
        <f>E19-E20</f>
        <v>4355</v>
      </c>
      <c r="F21" s="26">
        <f t="shared" ref="F21:N21" si="10">F19-F20</f>
        <v>4305</v>
      </c>
      <c r="G21" s="26">
        <f t="shared" si="10"/>
        <v>4685</v>
      </c>
      <c r="H21" s="26">
        <f t="shared" si="10"/>
        <v>4355</v>
      </c>
      <c r="I21" s="26">
        <f t="shared" si="10"/>
        <v>4085</v>
      </c>
      <c r="J21" s="26">
        <f t="shared" si="10"/>
        <v>4835</v>
      </c>
      <c r="K21" s="26">
        <f t="shared" si="10"/>
        <v>4295</v>
      </c>
      <c r="L21" s="26">
        <f t="shared" si="10"/>
        <v>4455</v>
      </c>
      <c r="M21" s="26">
        <f t="shared" si="10"/>
        <v>4835</v>
      </c>
      <c r="N21" s="26">
        <f t="shared" si="10"/>
        <v>40205</v>
      </c>
    </row>
  </sheetData>
  <mergeCells count="1">
    <mergeCell ref="A16:C1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E916-2F33-2540-85DF-6A6982C425D5}">
  <dimension ref="A1:N21"/>
  <sheetViews>
    <sheetView workbookViewId="0">
      <selection activeCell="E7" sqref="E7"/>
    </sheetView>
  </sheetViews>
  <sheetFormatPr baseColWidth="10" defaultRowHeight="16" x14ac:dyDescent="0.2"/>
  <cols>
    <col min="1" max="1" width="22.33203125" style="42" customWidth="1"/>
    <col min="2" max="13" width="9.33203125" customWidth="1"/>
    <col min="14" max="14" width="11" customWidth="1"/>
  </cols>
  <sheetData>
    <row r="1" spans="1:14" ht="19" x14ac:dyDescent="0.25">
      <c r="A1" s="71" t="s">
        <v>80</v>
      </c>
    </row>
    <row r="2" spans="1:14" x14ac:dyDescent="0.2">
      <c r="B2" s="28">
        <v>45682</v>
      </c>
      <c r="C2" s="28">
        <v>45713</v>
      </c>
      <c r="D2" s="28">
        <v>45741</v>
      </c>
      <c r="E2" s="28">
        <v>45772</v>
      </c>
      <c r="F2" s="28">
        <v>45802</v>
      </c>
      <c r="G2" s="28">
        <v>45833</v>
      </c>
      <c r="H2" s="28">
        <v>45863</v>
      </c>
      <c r="I2" s="28">
        <v>45894</v>
      </c>
      <c r="J2" s="28">
        <v>45925</v>
      </c>
      <c r="K2" s="28">
        <v>45955</v>
      </c>
      <c r="L2" s="28">
        <v>45986</v>
      </c>
      <c r="M2" s="7">
        <v>45650</v>
      </c>
      <c r="N2" t="s">
        <v>3</v>
      </c>
    </row>
    <row r="3" spans="1:14" x14ac:dyDescent="0.2">
      <c r="A3" s="43" t="s">
        <v>1</v>
      </c>
    </row>
    <row r="4" spans="1:14" x14ac:dyDescent="0.2">
      <c r="A4" s="42" t="s">
        <v>46</v>
      </c>
      <c r="B4" s="25">
        <f>(4*5)*25*(8)</f>
        <v>4000</v>
      </c>
      <c r="C4" s="25">
        <f t="shared" ref="C4" si="0">(4*5)*25*(8)</f>
        <v>4000</v>
      </c>
      <c r="D4" s="25">
        <f>(4*5)*25*(7)</f>
        <v>3500</v>
      </c>
      <c r="E4" s="25">
        <f>(4*5)*25*(8)</f>
        <v>4000</v>
      </c>
      <c r="F4" s="25">
        <f t="shared" ref="F4:M4" si="1">(4*5)*25*(8)</f>
        <v>4000</v>
      </c>
      <c r="G4" s="25">
        <f t="shared" si="1"/>
        <v>4000</v>
      </c>
      <c r="H4" s="25">
        <f t="shared" si="1"/>
        <v>4000</v>
      </c>
      <c r="I4" s="25">
        <f t="shared" si="1"/>
        <v>4000</v>
      </c>
      <c r="J4" s="25">
        <f t="shared" si="1"/>
        <v>4000</v>
      </c>
      <c r="K4" s="25">
        <f>(4*5)*25*(6)</f>
        <v>3000</v>
      </c>
      <c r="L4" s="25">
        <f t="shared" si="1"/>
        <v>4000</v>
      </c>
      <c r="M4" s="25">
        <f t="shared" si="1"/>
        <v>4000</v>
      </c>
      <c r="N4" s="25">
        <f>SUM(B4:M4)</f>
        <v>46500</v>
      </c>
    </row>
    <row r="5" spans="1:14" x14ac:dyDescent="0.2">
      <c r="A5" s="42" t="s">
        <v>47</v>
      </c>
      <c r="B5" s="25">
        <f>(2*5)*40*(6)</f>
        <v>2400</v>
      </c>
      <c r="C5" s="25">
        <f t="shared" ref="C5" si="2">(2*5)*40*(6)</f>
        <v>2400</v>
      </c>
      <c r="D5" s="25">
        <f>(2*5)*40*(5)</f>
        <v>2000</v>
      </c>
      <c r="E5" s="25">
        <f>(2*5)*40*(6)</f>
        <v>2400</v>
      </c>
      <c r="F5" s="25">
        <f t="shared" ref="F5:M5" si="3">(2*5)*40*(6)</f>
        <v>2400</v>
      </c>
      <c r="G5" s="25">
        <f t="shared" si="3"/>
        <v>2400</v>
      </c>
      <c r="H5" s="25">
        <f t="shared" si="3"/>
        <v>2400</v>
      </c>
      <c r="I5" s="25">
        <f t="shared" si="3"/>
        <v>2400</v>
      </c>
      <c r="J5" s="25">
        <f t="shared" si="3"/>
        <v>2400</v>
      </c>
      <c r="K5" s="25">
        <f t="shared" si="3"/>
        <v>2400</v>
      </c>
      <c r="L5" s="25">
        <f t="shared" si="3"/>
        <v>2400</v>
      </c>
      <c r="M5" s="25">
        <f t="shared" si="3"/>
        <v>2400</v>
      </c>
      <c r="N5" s="25">
        <f>SUM(B5:M5)</f>
        <v>28400</v>
      </c>
    </row>
    <row r="6" spans="1:14" x14ac:dyDescent="0.2">
      <c r="A6" s="42" t="s">
        <v>48</v>
      </c>
      <c r="B6" s="25">
        <f>(2*5)*25*(1)</f>
        <v>250</v>
      </c>
      <c r="C6" s="25">
        <f t="shared" ref="C6:M6" si="4">(2*5)*25*(1)</f>
        <v>250</v>
      </c>
      <c r="D6" s="25">
        <f t="shared" si="4"/>
        <v>250</v>
      </c>
      <c r="E6" s="25">
        <f t="shared" si="4"/>
        <v>250</v>
      </c>
      <c r="F6" s="25">
        <f t="shared" si="4"/>
        <v>250</v>
      </c>
      <c r="G6" s="25">
        <f t="shared" si="4"/>
        <v>250</v>
      </c>
      <c r="H6" s="25">
        <f t="shared" si="4"/>
        <v>250</v>
      </c>
      <c r="I6" s="25">
        <f t="shared" si="4"/>
        <v>250</v>
      </c>
      <c r="J6" s="25">
        <f t="shared" si="4"/>
        <v>250</v>
      </c>
      <c r="K6" s="25">
        <f t="shared" si="4"/>
        <v>250</v>
      </c>
      <c r="L6" s="25">
        <f t="shared" si="4"/>
        <v>250</v>
      </c>
      <c r="M6" s="25">
        <f t="shared" si="4"/>
        <v>250</v>
      </c>
      <c r="N6" s="25">
        <f>SUM(B6:M6)</f>
        <v>3000</v>
      </c>
    </row>
    <row r="7" spans="1:14" x14ac:dyDescent="0.2">
      <c r="A7" s="42" t="s">
        <v>49</v>
      </c>
      <c r="B7" s="25">
        <f>(2*5)*40*(1)</f>
        <v>400</v>
      </c>
      <c r="C7" s="25">
        <f t="shared" ref="C7:M7" si="5">(2*5)*40*(1)</f>
        <v>400</v>
      </c>
      <c r="D7" s="25">
        <f t="shared" si="5"/>
        <v>400</v>
      </c>
      <c r="E7" s="25">
        <f t="shared" si="5"/>
        <v>400</v>
      </c>
      <c r="F7" s="25">
        <f t="shared" si="5"/>
        <v>400</v>
      </c>
      <c r="G7" s="25">
        <f t="shared" si="5"/>
        <v>400</v>
      </c>
      <c r="H7" s="25">
        <f t="shared" si="5"/>
        <v>400</v>
      </c>
      <c r="I7" s="25">
        <f t="shared" si="5"/>
        <v>400</v>
      </c>
      <c r="J7" s="25">
        <f t="shared" si="5"/>
        <v>400</v>
      </c>
      <c r="K7" s="25">
        <f t="shared" si="5"/>
        <v>400</v>
      </c>
      <c r="L7" s="25">
        <f t="shared" si="5"/>
        <v>400</v>
      </c>
      <c r="M7" s="25">
        <f t="shared" si="5"/>
        <v>400</v>
      </c>
      <c r="N7" s="25">
        <f>SUM(B7:M7)</f>
        <v>4800</v>
      </c>
    </row>
    <row r="8" spans="1:14" x14ac:dyDescent="0.2">
      <c r="A8" s="43" t="s">
        <v>24</v>
      </c>
      <c r="B8" s="25">
        <f t="shared" ref="B8:D8" si="6">SUM(B4:B7)</f>
        <v>7050</v>
      </c>
      <c r="C8" s="25">
        <f t="shared" si="6"/>
        <v>7050</v>
      </c>
      <c r="D8" s="25">
        <f t="shared" si="6"/>
        <v>6150</v>
      </c>
      <c r="E8" s="25">
        <f>SUM(E4:E7)</f>
        <v>7050</v>
      </c>
      <c r="F8" s="25">
        <f t="shared" ref="F8:M8" si="7">SUM(F4:F7)</f>
        <v>7050</v>
      </c>
      <c r="G8" s="25">
        <f t="shared" si="7"/>
        <v>7050</v>
      </c>
      <c r="H8" s="25">
        <f t="shared" si="7"/>
        <v>7050</v>
      </c>
      <c r="I8" s="25">
        <f t="shared" si="7"/>
        <v>7050</v>
      </c>
      <c r="J8" s="25">
        <f t="shared" si="7"/>
        <v>7050</v>
      </c>
      <c r="K8" s="25">
        <f t="shared" si="7"/>
        <v>6050</v>
      </c>
      <c r="L8" s="25">
        <f t="shared" si="7"/>
        <v>7050</v>
      </c>
      <c r="M8" s="25">
        <f t="shared" si="7"/>
        <v>7050</v>
      </c>
      <c r="N8" s="25">
        <f>SUM(N4:N7)</f>
        <v>82700</v>
      </c>
    </row>
    <row r="9" spans="1:14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">
      <c r="A10" s="43" t="s">
        <v>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">
      <c r="A11" s="42" t="s">
        <v>20</v>
      </c>
      <c r="B11" s="24">
        <f>B8*0.35</f>
        <v>2467.5</v>
      </c>
      <c r="C11" s="24">
        <f t="shared" ref="C11:M11" si="8">C8*0.35</f>
        <v>2467.5</v>
      </c>
      <c r="D11" s="24">
        <f t="shared" si="8"/>
        <v>2152.5</v>
      </c>
      <c r="E11" s="24">
        <f t="shared" si="8"/>
        <v>2467.5</v>
      </c>
      <c r="F11" s="24">
        <f t="shared" si="8"/>
        <v>2467.5</v>
      </c>
      <c r="G11" s="24">
        <f t="shared" si="8"/>
        <v>2467.5</v>
      </c>
      <c r="H11" s="24">
        <f t="shared" si="8"/>
        <v>2467.5</v>
      </c>
      <c r="I11" s="24">
        <f t="shared" si="8"/>
        <v>2467.5</v>
      </c>
      <c r="J11" s="24">
        <f t="shared" si="8"/>
        <v>2467.5</v>
      </c>
      <c r="K11" s="24">
        <f t="shared" si="8"/>
        <v>2117.5</v>
      </c>
      <c r="L11" s="24">
        <f t="shared" si="8"/>
        <v>2467.5</v>
      </c>
      <c r="M11" s="24">
        <f t="shared" si="8"/>
        <v>2467.5</v>
      </c>
      <c r="N11" s="24">
        <f>SUM(B11:M11)</f>
        <v>28945</v>
      </c>
    </row>
    <row r="12" spans="1:14" x14ac:dyDescent="0.2">
      <c r="A12" s="42" t="s">
        <v>21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 t="shared" ref="N12:N13" si="9">SUM(B12:M12)</f>
        <v>0</v>
      </c>
    </row>
    <row r="13" spans="1:14" x14ac:dyDescent="0.2">
      <c r="A13" s="42" t="s">
        <v>77</v>
      </c>
      <c r="B13" s="24">
        <v>10</v>
      </c>
      <c r="C13" s="24">
        <v>10</v>
      </c>
      <c r="D13" s="24">
        <v>10</v>
      </c>
      <c r="E13" s="24">
        <v>10</v>
      </c>
      <c r="F13" s="24">
        <v>10</v>
      </c>
      <c r="G13" s="24">
        <v>10</v>
      </c>
      <c r="H13" s="24">
        <v>10</v>
      </c>
      <c r="I13" s="24">
        <v>10</v>
      </c>
      <c r="J13" s="24">
        <v>10</v>
      </c>
      <c r="K13" s="24">
        <v>10</v>
      </c>
      <c r="L13" s="24">
        <v>10</v>
      </c>
      <c r="M13" s="24">
        <v>10</v>
      </c>
      <c r="N13" s="24">
        <f t="shared" si="9"/>
        <v>120</v>
      </c>
    </row>
    <row r="14" spans="1:14" x14ac:dyDescent="0.2">
      <c r="A14" s="42" t="s">
        <v>22</v>
      </c>
      <c r="B14" s="24">
        <v>300</v>
      </c>
      <c r="C14" s="24">
        <v>120</v>
      </c>
      <c r="D14" s="24">
        <v>220</v>
      </c>
      <c r="E14" s="24">
        <v>250</v>
      </c>
      <c r="F14" s="24">
        <v>170</v>
      </c>
      <c r="G14" s="24">
        <v>245</v>
      </c>
      <c r="H14" s="24">
        <v>350</v>
      </c>
      <c r="I14" s="24">
        <v>320</v>
      </c>
      <c r="J14" s="24">
        <v>210</v>
      </c>
      <c r="K14" s="24">
        <v>170</v>
      </c>
      <c r="L14" s="24">
        <v>290</v>
      </c>
      <c r="M14" s="24">
        <v>100</v>
      </c>
      <c r="N14" s="24">
        <f>SUM(B14:M14)</f>
        <v>2745</v>
      </c>
    </row>
    <row r="15" spans="1:14" x14ac:dyDescent="0.2">
      <c r="A15" s="42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5">
        <f t="shared" ref="N15" si="10">N12*0.3</f>
        <v>0</v>
      </c>
    </row>
    <row r="16" spans="1:14" ht="15" customHeight="1" x14ac:dyDescent="0.2">
      <c r="A16" s="52"/>
      <c r="B16" s="52"/>
      <c r="C16" s="52"/>
    </row>
    <row r="17" spans="1:14" ht="15" customHeight="1" x14ac:dyDescent="0.2">
      <c r="A17" s="44"/>
      <c r="B17" s="41"/>
      <c r="C17" s="41"/>
    </row>
    <row r="18" spans="1:14" x14ac:dyDescent="0.2">
      <c r="A18" s="43" t="s">
        <v>25</v>
      </c>
      <c r="B18" s="25">
        <f t="shared" ref="B18:D18" si="11">SUM(B11:B16)</f>
        <v>2777.5</v>
      </c>
      <c r="C18" s="25">
        <f t="shared" si="11"/>
        <v>2597.5</v>
      </c>
      <c r="D18" s="25">
        <f t="shared" si="11"/>
        <v>2382.5</v>
      </c>
      <c r="E18" s="25">
        <f>SUM(E11:E16)</f>
        <v>2727.5</v>
      </c>
      <c r="F18" s="25">
        <f t="shared" ref="F18:M18" si="12">SUM(F11:F16)</f>
        <v>2647.5</v>
      </c>
      <c r="G18" s="25">
        <f t="shared" si="12"/>
        <v>2722.5</v>
      </c>
      <c r="H18" s="25">
        <f t="shared" si="12"/>
        <v>2827.5</v>
      </c>
      <c r="I18" s="25">
        <f t="shared" si="12"/>
        <v>2797.5</v>
      </c>
      <c r="J18" s="25">
        <f t="shared" si="12"/>
        <v>2687.5</v>
      </c>
      <c r="K18" s="25">
        <f t="shared" si="12"/>
        <v>2297.5</v>
      </c>
      <c r="L18" s="25">
        <f t="shared" si="12"/>
        <v>2767.5</v>
      </c>
      <c r="M18" s="25">
        <f t="shared" si="12"/>
        <v>2577.5</v>
      </c>
      <c r="N18" s="25">
        <f>SUM(N11:N16)</f>
        <v>31810</v>
      </c>
    </row>
    <row r="19" spans="1:14" x14ac:dyDescent="0.2">
      <c r="A19" s="43" t="s">
        <v>26</v>
      </c>
      <c r="B19" s="25">
        <f t="shared" ref="B19:D19" si="13">B8-B18</f>
        <v>4272.5</v>
      </c>
      <c r="C19" s="25">
        <f t="shared" si="13"/>
        <v>4452.5</v>
      </c>
      <c r="D19" s="25">
        <f t="shared" si="13"/>
        <v>3767.5</v>
      </c>
      <c r="E19" s="25">
        <f>E8-E18</f>
        <v>4322.5</v>
      </c>
      <c r="F19" s="25">
        <f t="shared" ref="F19:N19" si="14">F8-F18</f>
        <v>4402.5</v>
      </c>
      <c r="G19" s="25">
        <f t="shared" si="14"/>
        <v>4327.5</v>
      </c>
      <c r="H19" s="25">
        <f t="shared" si="14"/>
        <v>4222.5</v>
      </c>
      <c r="I19" s="25">
        <f t="shared" si="14"/>
        <v>4252.5</v>
      </c>
      <c r="J19" s="25">
        <f t="shared" si="14"/>
        <v>4362.5</v>
      </c>
      <c r="K19" s="25">
        <f t="shared" si="14"/>
        <v>3752.5</v>
      </c>
      <c r="L19" s="25">
        <f t="shared" si="14"/>
        <v>4282.5</v>
      </c>
      <c r="M19" s="25">
        <f t="shared" si="14"/>
        <v>4472.5</v>
      </c>
      <c r="N19" s="25">
        <f t="shared" si="14"/>
        <v>50890</v>
      </c>
    </row>
    <row r="20" spans="1:14" x14ac:dyDescent="0.2">
      <c r="A20" s="42" t="s">
        <v>27</v>
      </c>
      <c r="B20" s="25">
        <f t="shared" ref="B20:D20" si="15">-B15</f>
        <v>0</v>
      </c>
      <c r="C20" s="25">
        <f t="shared" si="15"/>
        <v>0</v>
      </c>
      <c r="D20" s="25">
        <f t="shared" si="15"/>
        <v>0</v>
      </c>
      <c r="E20" s="25">
        <f>-E15</f>
        <v>0</v>
      </c>
      <c r="F20" s="25">
        <f t="shared" ref="F20:N20" si="16">-F15</f>
        <v>0</v>
      </c>
      <c r="G20" s="25">
        <f t="shared" si="16"/>
        <v>0</v>
      </c>
      <c r="H20" s="25">
        <f t="shared" si="16"/>
        <v>0</v>
      </c>
      <c r="I20" s="25">
        <f t="shared" si="16"/>
        <v>0</v>
      </c>
      <c r="J20" s="25">
        <f t="shared" si="16"/>
        <v>0</v>
      </c>
      <c r="K20" s="25">
        <f t="shared" si="16"/>
        <v>0</v>
      </c>
      <c r="L20" s="25">
        <f t="shared" si="16"/>
        <v>0</v>
      </c>
      <c r="M20" s="25">
        <f t="shared" si="16"/>
        <v>0</v>
      </c>
      <c r="N20" s="25">
        <f t="shared" si="16"/>
        <v>0</v>
      </c>
    </row>
    <row r="21" spans="1:14" x14ac:dyDescent="0.2">
      <c r="A21" s="43" t="s">
        <v>28</v>
      </c>
      <c r="B21" s="27">
        <f t="shared" ref="B21:D21" si="17">B19-B20</f>
        <v>4272.5</v>
      </c>
      <c r="C21" s="27">
        <f t="shared" si="17"/>
        <v>4452.5</v>
      </c>
      <c r="D21" s="27">
        <f t="shared" si="17"/>
        <v>3767.5</v>
      </c>
      <c r="E21" s="27">
        <f>E19-E20</f>
        <v>4322.5</v>
      </c>
      <c r="F21" s="27">
        <f t="shared" ref="F21:N21" si="18">F19-F20</f>
        <v>4402.5</v>
      </c>
      <c r="G21" s="27">
        <f t="shared" si="18"/>
        <v>4327.5</v>
      </c>
      <c r="H21" s="27">
        <f t="shared" si="18"/>
        <v>4222.5</v>
      </c>
      <c r="I21" s="27">
        <f t="shared" si="18"/>
        <v>4252.5</v>
      </c>
      <c r="J21" s="27">
        <f t="shared" si="18"/>
        <v>4362.5</v>
      </c>
      <c r="K21" s="27">
        <f t="shared" si="18"/>
        <v>3752.5</v>
      </c>
      <c r="L21" s="27">
        <f t="shared" si="18"/>
        <v>4282.5</v>
      </c>
      <c r="M21" s="27">
        <f t="shared" si="18"/>
        <v>4472.5</v>
      </c>
      <c r="N21" s="27">
        <f t="shared" si="18"/>
        <v>50890</v>
      </c>
    </row>
  </sheetData>
  <mergeCells count="1">
    <mergeCell ref="A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BE0D-6C8A-1B44-9C74-409D97C3B5FA}">
  <dimension ref="A1:N21"/>
  <sheetViews>
    <sheetView workbookViewId="0"/>
  </sheetViews>
  <sheetFormatPr baseColWidth="10" defaultRowHeight="16" x14ac:dyDescent="0.2"/>
  <cols>
    <col min="1" max="1" width="22.33203125" style="42" customWidth="1"/>
    <col min="2" max="13" width="9.1640625" customWidth="1"/>
    <col min="14" max="14" width="11.33203125" customWidth="1"/>
  </cols>
  <sheetData>
    <row r="1" spans="1:14" ht="19" x14ac:dyDescent="0.25">
      <c r="A1" s="71" t="s">
        <v>81</v>
      </c>
    </row>
    <row r="2" spans="1:14" x14ac:dyDescent="0.2">
      <c r="B2" s="29">
        <v>46047</v>
      </c>
      <c r="C2" s="29">
        <v>46078</v>
      </c>
      <c r="D2" s="29">
        <v>46106</v>
      </c>
      <c r="E2" s="29">
        <v>46137</v>
      </c>
      <c r="F2" s="29">
        <v>46167</v>
      </c>
      <c r="G2" s="29">
        <v>46198</v>
      </c>
      <c r="H2" s="29">
        <v>46228</v>
      </c>
      <c r="I2" s="29">
        <v>46259</v>
      </c>
      <c r="J2" s="29">
        <v>46290</v>
      </c>
      <c r="K2" s="29">
        <v>46320</v>
      </c>
      <c r="L2" s="29">
        <v>46351</v>
      </c>
      <c r="M2" s="29">
        <v>46381</v>
      </c>
      <c r="N2" t="s">
        <v>3</v>
      </c>
    </row>
    <row r="3" spans="1:14" x14ac:dyDescent="0.2">
      <c r="A3" s="43" t="s">
        <v>1</v>
      </c>
    </row>
    <row r="4" spans="1:14" x14ac:dyDescent="0.2">
      <c r="A4" s="42" t="s">
        <v>46</v>
      </c>
      <c r="B4" s="25">
        <f>(4*5)*25*(6)</f>
        <v>3000</v>
      </c>
      <c r="C4" s="25">
        <f>(4*5)*25*(6)</f>
        <v>3000</v>
      </c>
      <c r="D4" s="25">
        <f>(4*5)*25*(8)</f>
        <v>4000</v>
      </c>
      <c r="E4" s="25">
        <f>(4*5)*25*(8)</f>
        <v>4000</v>
      </c>
      <c r="F4" s="25">
        <f t="shared" ref="F4:M4" si="0">(4*5)*25*(8)</f>
        <v>4000</v>
      </c>
      <c r="G4" s="25">
        <f>(4*5)*25*(7)</f>
        <v>3500</v>
      </c>
      <c r="H4" s="25">
        <f t="shared" si="0"/>
        <v>4000</v>
      </c>
      <c r="I4" s="25">
        <f t="shared" si="0"/>
        <v>4000</v>
      </c>
      <c r="J4" s="25">
        <f>(4*5)*25*(9)</f>
        <v>4500</v>
      </c>
      <c r="K4" s="25">
        <f>(4*5)*25*(6)</f>
        <v>3000</v>
      </c>
      <c r="L4" s="25">
        <f t="shared" si="0"/>
        <v>4000</v>
      </c>
      <c r="M4" s="25">
        <f t="shared" si="0"/>
        <v>4000</v>
      </c>
      <c r="N4" s="25">
        <f>SUM(B4:M4)</f>
        <v>45000</v>
      </c>
    </row>
    <row r="5" spans="1:14" x14ac:dyDescent="0.2">
      <c r="A5" s="42" t="s">
        <v>47</v>
      </c>
      <c r="B5" s="25">
        <f>(2*5)*40*(6)</f>
        <v>2400</v>
      </c>
      <c r="C5" s="25">
        <f t="shared" ref="C5" si="1">(2*5)*40*(6)</f>
        <v>2400</v>
      </c>
      <c r="D5" s="25">
        <f>(2*5)*40*(5)</f>
        <v>2000</v>
      </c>
      <c r="E5" s="25">
        <f>(2*5)*40*(4)</f>
        <v>1600</v>
      </c>
      <c r="F5" s="25">
        <f t="shared" ref="F5:M5" si="2">(2*5)*40*(6)</f>
        <v>2400</v>
      </c>
      <c r="G5" s="25">
        <f t="shared" si="2"/>
        <v>2400</v>
      </c>
      <c r="H5" s="25">
        <f t="shared" si="2"/>
        <v>2400</v>
      </c>
      <c r="I5" s="25">
        <f>(2*5)*40*(5)</f>
        <v>2000</v>
      </c>
      <c r="J5" s="25">
        <f t="shared" si="2"/>
        <v>2400</v>
      </c>
      <c r="K5" s="25">
        <f t="shared" si="2"/>
        <v>2400</v>
      </c>
      <c r="L5" s="25">
        <f t="shared" si="2"/>
        <v>2400</v>
      </c>
      <c r="M5" s="25">
        <f t="shared" si="2"/>
        <v>2400</v>
      </c>
      <c r="N5" s="25">
        <f>SUM(B5:M5)</f>
        <v>27200</v>
      </c>
    </row>
    <row r="6" spans="1:14" x14ac:dyDescent="0.2">
      <c r="A6" s="42" t="s">
        <v>48</v>
      </c>
      <c r="B6" s="25">
        <f>(2*5)*25*(1)</f>
        <v>250</v>
      </c>
      <c r="C6" s="25">
        <f t="shared" ref="C6:M6" si="3">(2*5)*25*(1)</f>
        <v>250</v>
      </c>
      <c r="D6" s="25">
        <f t="shared" si="3"/>
        <v>250</v>
      </c>
      <c r="E6" s="25">
        <f t="shared" si="3"/>
        <v>250</v>
      </c>
      <c r="F6" s="25">
        <f t="shared" si="3"/>
        <v>250</v>
      </c>
      <c r="G6" s="25">
        <f t="shared" si="3"/>
        <v>250</v>
      </c>
      <c r="H6" s="25">
        <f t="shared" si="3"/>
        <v>250</v>
      </c>
      <c r="I6" s="25">
        <f t="shared" si="3"/>
        <v>250</v>
      </c>
      <c r="J6" s="25">
        <f t="shared" si="3"/>
        <v>250</v>
      </c>
      <c r="K6" s="25">
        <f t="shared" si="3"/>
        <v>250</v>
      </c>
      <c r="L6" s="25">
        <f t="shared" si="3"/>
        <v>250</v>
      </c>
      <c r="M6" s="25">
        <f t="shared" si="3"/>
        <v>250</v>
      </c>
      <c r="N6" s="25">
        <f>SUM(B6:M6)</f>
        <v>3000</v>
      </c>
    </row>
    <row r="7" spans="1:14" x14ac:dyDescent="0.2">
      <c r="A7" s="42" t="s">
        <v>49</v>
      </c>
      <c r="B7" s="25">
        <f>(2*5)*40*(1)</f>
        <v>400</v>
      </c>
      <c r="C7" s="25">
        <f t="shared" ref="C7:M7" si="4">(2*5)*40*(1)</f>
        <v>400</v>
      </c>
      <c r="D7" s="25">
        <f t="shared" si="4"/>
        <v>400</v>
      </c>
      <c r="E7" s="25">
        <f t="shared" si="4"/>
        <v>400</v>
      </c>
      <c r="F7" s="25">
        <f t="shared" si="4"/>
        <v>400</v>
      </c>
      <c r="G7" s="25">
        <f t="shared" si="4"/>
        <v>400</v>
      </c>
      <c r="H7" s="25">
        <f t="shared" si="4"/>
        <v>400</v>
      </c>
      <c r="I7" s="25">
        <f t="shared" si="4"/>
        <v>400</v>
      </c>
      <c r="J7" s="25">
        <f t="shared" si="4"/>
        <v>400</v>
      </c>
      <c r="K7" s="25">
        <f t="shared" si="4"/>
        <v>400</v>
      </c>
      <c r="L7" s="25">
        <f t="shared" si="4"/>
        <v>400</v>
      </c>
      <c r="M7" s="25">
        <f t="shared" si="4"/>
        <v>400</v>
      </c>
      <c r="N7" s="25">
        <f>SUM(B7:M7)</f>
        <v>4800</v>
      </c>
    </row>
    <row r="8" spans="1:14" x14ac:dyDescent="0.2">
      <c r="A8" s="43" t="s">
        <v>24</v>
      </c>
      <c r="B8" s="25">
        <f t="shared" ref="B8:D8" si="5">SUM(B4:B7)</f>
        <v>6050</v>
      </c>
      <c r="C8" s="25">
        <f t="shared" si="5"/>
        <v>6050</v>
      </c>
      <c r="D8" s="25">
        <f t="shared" si="5"/>
        <v>6650</v>
      </c>
      <c r="E8" s="25">
        <f>SUM(E4:E7)</f>
        <v>6250</v>
      </c>
      <c r="F8" s="25">
        <f t="shared" ref="F8:M8" si="6">SUM(F4:F7)</f>
        <v>7050</v>
      </c>
      <c r="G8" s="25">
        <f t="shared" si="6"/>
        <v>6550</v>
      </c>
      <c r="H8" s="25">
        <f t="shared" si="6"/>
        <v>7050</v>
      </c>
      <c r="I8" s="25">
        <f t="shared" si="6"/>
        <v>6650</v>
      </c>
      <c r="J8" s="25">
        <f t="shared" si="6"/>
        <v>7550</v>
      </c>
      <c r="K8" s="25">
        <f t="shared" si="6"/>
        <v>6050</v>
      </c>
      <c r="L8" s="25">
        <f t="shared" si="6"/>
        <v>7050</v>
      </c>
      <c r="M8" s="25">
        <f t="shared" si="6"/>
        <v>7050</v>
      </c>
      <c r="N8" s="25">
        <f>SUM(N4:N7)</f>
        <v>80000</v>
      </c>
    </row>
    <row r="9" spans="1:14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">
      <c r="A10" s="43" t="s">
        <v>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">
      <c r="A11" s="42" t="s">
        <v>20</v>
      </c>
      <c r="B11" s="24">
        <f>B8*0.4</f>
        <v>2420</v>
      </c>
      <c r="C11" s="24">
        <f t="shared" ref="C11:M11" si="7">C8*0.4</f>
        <v>2420</v>
      </c>
      <c r="D11" s="24">
        <f t="shared" si="7"/>
        <v>2660</v>
      </c>
      <c r="E11" s="24">
        <f t="shared" si="7"/>
        <v>2500</v>
      </c>
      <c r="F11" s="24">
        <f t="shared" si="7"/>
        <v>2820</v>
      </c>
      <c r="G11" s="24">
        <f t="shared" si="7"/>
        <v>2620</v>
      </c>
      <c r="H11" s="24">
        <f t="shared" si="7"/>
        <v>2820</v>
      </c>
      <c r="I11" s="24">
        <f t="shared" si="7"/>
        <v>2660</v>
      </c>
      <c r="J11" s="24">
        <f t="shared" si="7"/>
        <v>3020</v>
      </c>
      <c r="K11" s="24">
        <f t="shared" si="7"/>
        <v>2420</v>
      </c>
      <c r="L11" s="24">
        <f t="shared" si="7"/>
        <v>2820</v>
      </c>
      <c r="M11" s="24">
        <f t="shared" si="7"/>
        <v>2820</v>
      </c>
      <c r="N11" s="24">
        <f>SUM(B11:M11)</f>
        <v>32000</v>
      </c>
    </row>
    <row r="12" spans="1:14" x14ac:dyDescent="0.2">
      <c r="A12" s="42" t="s">
        <v>21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 t="shared" ref="N12:N13" si="8">SUM(B12:M12)</f>
        <v>0</v>
      </c>
    </row>
    <row r="13" spans="1:14" x14ac:dyDescent="0.2">
      <c r="A13" s="42" t="s">
        <v>77</v>
      </c>
      <c r="B13" s="24">
        <v>10</v>
      </c>
      <c r="C13" s="24">
        <v>10</v>
      </c>
      <c r="D13" s="24">
        <v>10</v>
      </c>
      <c r="E13" s="24">
        <v>10</v>
      </c>
      <c r="F13" s="24">
        <v>10</v>
      </c>
      <c r="G13" s="24">
        <v>10</v>
      </c>
      <c r="H13" s="24">
        <v>10</v>
      </c>
      <c r="I13" s="24">
        <v>10</v>
      </c>
      <c r="J13" s="24">
        <v>10</v>
      </c>
      <c r="K13" s="24">
        <v>10</v>
      </c>
      <c r="L13" s="24">
        <v>10</v>
      </c>
      <c r="M13" s="24">
        <v>10</v>
      </c>
      <c r="N13" s="24">
        <f t="shared" si="8"/>
        <v>120</v>
      </c>
    </row>
    <row r="14" spans="1:14" x14ac:dyDescent="0.2">
      <c r="A14" s="42" t="s">
        <v>22</v>
      </c>
      <c r="B14" s="24">
        <v>400</v>
      </c>
      <c r="C14" s="24">
        <v>250</v>
      </c>
      <c r="D14" s="24">
        <v>220</v>
      </c>
      <c r="E14" s="24">
        <v>150</v>
      </c>
      <c r="F14" s="24">
        <v>280</v>
      </c>
      <c r="G14" s="24">
        <v>245</v>
      </c>
      <c r="H14" s="24">
        <v>350</v>
      </c>
      <c r="I14" s="24">
        <v>320</v>
      </c>
      <c r="J14" s="24">
        <v>210</v>
      </c>
      <c r="K14" s="24">
        <v>170</v>
      </c>
      <c r="L14" s="24">
        <v>290</v>
      </c>
      <c r="M14" s="24">
        <v>100</v>
      </c>
      <c r="N14" s="24">
        <f>SUM(B14:M14)</f>
        <v>2985</v>
      </c>
    </row>
    <row r="15" spans="1:14" x14ac:dyDescent="0.2">
      <c r="A15" s="42" t="s">
        <v>23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5">
        <f t="shared" ref="N15" si="9">N12*0.3</f>
        <v>0</v>
      </c>
    </row>
    <row r="16" spans="1:14" ht="15" customHeight="1" x14ac:dyDescent="0.2">
      <c r="A16" s="52"/>
      <c r="B16" s="52"/>
      <c r="C16" s="52"/>
    </row>
    <row r="17" spans="1:14" ht="15" customHeight="1" x14ac:dyDescent="0.2">
      <c r="A17" s="44"/>
      <c r="B17" s="41"/>
      <c r="C17" s="41"/>
    </row>
    <row r="18" spans="1:14" x14ac:dyDescent="0.2">
      <c r="A18" s="43" t="s">
        <v>25</v>
      </c>
      <c r="B18" s="25">
        <f t="shared" ref="B18:D18" si="10">SUM(B11:B16)</f>
        <v>2830</v>
      </c>
      <c r="C18" s="25">
        <f t="shared" si="10"/>
        <v>2680</v>
      </c>
      <c r="D18" s="25">
        <f t="shared" si="10"/>
        <v>2890</v>
      </c>
      <c r="E18" s="25">
        <f>SUM(E11:E16)</f>
        <v>2660</v>
      </c>
      <c r="F18" s="25">
        <f t="shared" ref="F18:M18" si="11">SUM(F11:F16)</f>
        <v>3110</v>
      </c>
      <c r="G18" s="25">
        <f t="shared" si="11"/>
        <v>2875</v>
      </c>
      <c r="H18" s="25">
        <f t="shared" si="11"/>
        <v>3180</v>
      </c>
      <c r="I18" s="25">
        <f t="shared" si="11"/>
        <v>2990</v>
      </c>
      <c r="J18" s="25">
        <f t="shared" si="11"/>
        <v>3240</v>
      </c>
      <c r="K18" s="25">
        <f t="shared" si="11"/>
        <v>2600</v>
      </c>
      <c r="L18" s="25">
        <f t="shared" si="11"/>
        <v>3120</v>
      </c>
      <c r="M18" s="25">
        <f t="shared" si="11"/>
        <v>2930</v>
      </c>
      <c r="N18" s="25">
        <f>SUM(N11:N16)</f>
        <v>35105</v>
      </c>
    </row>
    <row r="19" spans="1:14" x14ac:dyDescent="0.2">
      <c r="A19" s="43" t="s">
        <v>26</v>
      </c>
      <c r="B19" s="25">
        <f t="shared" ref="B19:D19" si="12">B8-B18</f>
        <v>3220</v>
      </c>
      <c r="C19" s="25">
        <f t="shared" si="12"/>
        <v>3370</v>
      </c>
      <c r="D19" s="25">
        <f t="shared" si="12"/>
        <v>3760</v>
      </c>
      <c r="E19" s="25">
        <f>E8-E18</f>
        <v>3590</v>
      </c>
      <c r="F19" s="25">
        <f t="shared" ref="F19:N19" si="13">F8-F18</f>
        <v>3940</v>
      </c>
      <c r="G19" s="25">
        <f t="shared" si="13"/>
        <v>3675</v>
      </c>
      <c r="H19" s="25">
        <f t="shared" si="13"/>
        <v>3870</v>
      </c>
      <c r="I19" s="25">
        <f t="shared" si="13"/>
        <v>3660</v>
      </c>
      <c r="J19" s="25">
        <f t="shared" si="13"/>
        <v>4310</v>
      </c>
      <c r="K19" s="25">
        <f t="shared" si="13"/>
        <v>3450</v>
      </c>
      <c r="L19" s="25">
        <f t="shared" si="13"/>
        <v>3930</v>
      </c>
      <c r="M19" s="25">
        <f t="shared" si="13"/>
        <v>4120</v>
      </c>
      <c r="N19" s="25">
        <f t="shared" si="13"/>
        <v>44895</v>
      </c>
    </row>
    <row r="20" spans="1:14" x14ac:dyDescent="0.2">
      <c r="A20" s="42" t="s">
        <v>27</v>
      </c>
      <c r="B20" s="25">
        <f t="shared" ref="B20:D20" si="14">-B15</f>
        <v>0</v>
      </c>
      <c r="C20" s="25">
        <f t="shared" si="14"/>
        <v>0</v>
      </c>
      <c r="D20" s="25">
        <f t="shared" si="14"/>
        <v>0</v>
      </c>
      <c r="E20" s="25">
        <f>-E15</f>
        <v>0</v>
      </c>
      <c r="F20" s="25">
        <f t="shared" ref="F20:N20" si="15">-F15</f>
        <v>0</v>
      </c>
      <c r="G20" s="25">
        <f t="shared" si="15"/>
        <v>0</v>
      </c>
      <c r="H20" s="25">
        <f t="shared" si="15"/>
        <v>0</v>
      </c>
      <c r="I20" s="25">
        <f t="shared" si="15"/>
        <v>0</v>
      </c>
      <c r="J20" s="25">
        <f t="shared" si="15"/>
        <v>0</v>
      </c>
      <c r="K20" s="25">
        <f t="shared" si="15"/>
        <v>0</v>
      </c>
      <c r="L20" s="25">
        <f t="shared" si="15"/>
        <v>0</v>
      </c>
      <c r="M20" s="25">
        <f t="shared" si="15"/>
        <v>0</v>
      </c>
      <c r="N20" s="25">
        <f t="shared" si="15"/>
        <v>0</v>
      </c>
    </row>
    <row r="21" spans="1:14" x14ac:dyDescent="0.2">
      <c r="A21" s="43" t="s">
        <v>28</v>
      </c>
      <c r="B21" s="27">
        <f t="shared" ref="B21:D21" si="16">B19-B20</f>
        <v>3220</v>
      </c>
      <c r="C21" s="27">
        <f t="shared" si="16"/>
        <v>3370</v>
      </c>
      <c r="D21" s="27">
        <f t="shared" si="16"/>
        <v>3760</v>
      </c>
      <c r="E21" s="27">
        <f>E19-E20</f>
        <v>3590</v>
      </c>
      <c r="F21" s="27">
        <f t="shared" ref="F21:N21" si="17">F19-F20</f>
        <v>3940</v>
      </c>
      <c r="G21" s="27">
        <f t="shared" si="17"/>
        <v>3675</v>
      </c>
      <c r="H21" s="27">
        <f t="shared" si="17"/>
        <v>3870</v>
      </c>
      <c r="I21" s="27">
        <f t="shared" si="17"/>
        <v>3660</v>
      </c>
      <c r="J21" s="27">
        <f t="shared" si="17"/>
        <v>4310</v>
      </c>
      <c r="K21" s="27">
        <f t="shared" si="17"/>
        <v>3450</v>
      </c>
      <c r="L21" s="27">
        <f t="shared" si="17"/>
        <v>3930</v>
      </c>
      <c r="M21" s="27">
        <f t="shared" si="17"/>
        <v>4120</v>
      </c>
      <c r="N21" s="27">
        <f t="shared" si="17"/>
        <v>44895</v>
      </c>
    </row>
  </sheetData>
  <mergeCells count="1">
    <mergeCell ref="A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P164"/>
  <sheetViews>
    <sheetView workbookViewId="0">
      <selection activeCell="B1" sqref="B1:C1"/>
    </sheetView>
  </sheetViews>
  <sheetFormatPr baseColWidth="10" defaultColWidth="9.1640625" defaultRowHeight="13" x14ac:dyDescent="0.15"/>
  <cols>
    <col min="1" max="1" width="3" style="8" customWidth="1"/>
    <col min="2" max="2" width="18.83203125" style="8" customWidth="1"/>
    <col min="3" max="3" width="13.33203125" style="8" customWidth="1"/>
    <col min="4" max="6" width="7.5" style="8" customWidth="1"/>
    <col min="7" max="15" width="8.6640625" style="8" customWidth="1"/>
    <col min="16" max="16" width="9" style="8" customWidth="1"/>
    <col min="17" max="16384" width="9.1640625" style="8"/>
  </cols>
  <sheetData>
    <row r="1" spans="1:16" ht="18" x14ac:dyDescent="0.2">
      <c r="B1" s="72" t="s">
        <v>103</v>
      </c>
      <c r="C1" s="72"/>
    </row>
    <row r="2" spans="1:16" ht="28" customHeight="1" x14ac:dyDescent="0.15">
      <c r="C2" s="9" t="s">
        <v>50</v>
      </c>
      <c r="D2" s="48">
        <v>45292</v>
      </c>
      <c r="E2" s="48">
        <v>45323</v>
      </c>
      <c r="F2" s="48">
        <v>45352</v>
      </c>
      <c r="G2" s="48">
        <v>45383</v>
      </c>
      <c r="H2" s="48">
        <v>45413</v>
      </c>
      <c r="I2" s="48">
        <v>45444</v>
      </c>
      <c r="J2" s="48">
        <v>45474</v>
      </c>
      <c r="K2" s="48">
        <v>45505</v>
      </c>
      <c r="L2" s="48">
        <v>45536</v>
      </c>
      <c r="M2" s="48">
        <v>45566</v>
      </c>
      <c r="N2" s="48">
        <v>45597</v>
      </c>
      <c r="O2" s="48">
        <v>45627</v>
      </c>
      <c r="P2" s="49" t="s">
        <v>79</v>
      </c>
    </row>
    <row r="3" spans="1:16" x14ac:dyDescent="0.15">
      <c r="A3" s="54" t="s">
        <v>51</v>
      </c>
      <c r="B3" s="54"/>
      <c r="C3" s="54"/>
      <c r="D3" s="10"/>
      <c r="E3" s="11">
        <f t="shared" ref="E3:O3" si="0">D35</f>
        <v>0</v>
      </c>
      <c r="F3" s="11">
        <f t="shared" si="0"/>
        <v>0</v>
      </c>
      <c r="G3" s="11">
        <f>F35</f>
        <v>0</v>
      </c>
      <c r="H3" s="11">
        <f>G35</f>
        <v>4355</v>
      </c>
      <c r="I3" s="11">
        <f t="shared" si="0"/>
        <v>8660</v>
      </c>
      <c r="J3" s="11">
        <f t="shared" si="0"/>
        <v>13345</v>
      </c>
      <c r="K3" s="11">
        <f t="shared" si="0"/>
        <v>17700</v>
      </c>
      <c r="L3" s="11">
        <f t="shared" si="0"/>
        <v>21785</v>
      </c>
      <c r="M3" s="11">
        <f t="shared" si="0"/>
        <v>26620</v>
      </c>
      <c r="N3" s="11">
        <f t="shared" si="0"/>
        <v>30915</v>
      </c>
      <c r="O3" s="11">
        <f t="shared" si="0"/>
        <v>35370</v>
      </c>
      <c r="P3" s="33">
        <f>SUM(D3:O3)</f>
        <v>158750</v>
      </c>
    </row>
    <row r="4" spans="1:16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x14ac:dyDescent="0.1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x14ac:dyDescent="0.15">
      <c r="A6" s="14" t="s">
        <v>52</v>
      </c>
      <c r="B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x14ac:dyDescent="0.15">
      <c r="B7" s="8" t="s">
        <v>53</v>
      </c>
      <c r="D7" s="15">
        <f>'Income Statement Year 1 '!B4+'Income Statement Year 1 '!B5</f>
        <v>0</v>
      </c>
      <c r="E7" s="15">
        <f>'Income Statement Year 1 '!C4+'Income Statement Year 1 '!C5</f>
        <v>0</v>
      </c>
      <c r="F7" s="15">
        <f>'Income Statement Year 1 '!D4+'Income Statement Year 1 '!D5</f>
        <v>0</v>
      </c>
      <c r="G7" s="15">
        <f>'Income Statement Year 1 '!E4+'Income Statement Year 1 '!E5</f>
        <v>6000</v>
      </c>
      <c r="H7" s="15">
        <f>'Income Statement Year 1 '!F4+'Income Statement Year 1 '!F5</f>
        <v>5900</v>
      </c>
      <c r="I7" s="15">
        <f>'Income Statement Year 1 '!G4+'Income Statement Year 1 '!G5</f>
        <v>6400</v>
      </c>
      <c r="J7" s="15">
        <f>'Income Statement Year 1 '!H4+'Income Statement Year 1 '!H5</f>
        <v>6000</v>
      </c>
      <c r="K7" s="15">
        <f>'Income Statement Year 1 '!I4+'Income Statement Year 1 '!I5</f>
        <v>5400</v>
      </c>
      <c r="L7" s="15">
        <f>'Income Statement Year 1 '!J4+'Income Statement Year 1 '!J5</f>
        <v>6400</v>
      </c>
      <c r="M7" s="15">
        <f>'Income Statement Year 1 '!K4+'Income Statement Year 1 '!K5</f>
        <v>5900</v>
      </c>
      <c r="N7" s="15">
        <f>'Income Statement Year 1 '!L4+'Income Statement Year 1 '!L5</f>
        <v>6000</v>
      </c>
      <c r="O7" s="15">
        <f>'Income Statement Year 1 '!M4+'Income Statement Year 1 '!M5</f>
        <v>6400</v>
      </c>
      <c r="P7" s="30">
        <f>SUM(D7:O7)</f>
        <v>54400</v>
      </c>
    </row>
    <row r="8" spans="1:16" x14ac:dyDescent="0.15">
      <c r="B8" s="8" t="s">
        <v>44</v>
      </c>
      <c r="D8" s="15">
        <f>'Income Statement Year 1 '!B6+'Income Statement Year 1 '!B7</f>
        <v>0</v>
      </c>
      <c r="E8" s="15">
        <f>'Income Statement Year 1 '!C6+'Income Statement Year 1 '!C7</f>
        <v>0</v>
      </c>
      <c r="F8" s="15">
        <f>'Income Statement Year 1 '!D6+'Income Statement Year 1 '!D7</f>
        <v>0</v>
      </c>
      <c r="G8" s="15">
        <f>'Income Statement Year 1 '!E6+'Income Statement Year 1 '!E7</f>
        <v>650</v>
      </c>
      <c r="H8" s="15">
        <f>'Income Statement Year 1 '!F6+'Income Statement Year 1 '!F7</f>
        <v>650</v>
      </c>
      <c r="I8" s="15">
        <f>'Income Statement Year 1 '!G6+'Income Statement Year 1 '!G7</f>
        <v>650</v>
      </c>
      <c r="J8" s="15">
        <f>'Income Statement Year 1 '!H6+'Income Statement Year 1 '!H7</f>
        <v>650</v>
      </c>
      <c r="K8" s="15">
        <f>'Income Statement Year 1 '!I6+'Income Statement Year 1 '!I7</f>
        <v>650</v>
      </c>
      <c r="L8" s="15">
        <f>'Income Statement Year 1 '!J6+'Income Statement Year 1 '!J7</f>
        <v>650</v>
      </c>
      <c r="M8" s="15">
        <f>'Income Statement Year 1 '!K6+'Income Statement Year 1 '!K7</f>
        <v>650</v>
      </c>
      <c r="N8" s="15">
        <f>'Income Statement Year 1 '!L6+'Income Statement Year 1 '!L7</f>
        <v>650</v>
      </c>
      <c r="O8" s="15">
        <f>'Income Statement Year 1 '!M6+'Income Statement Year 1 '!M7</f>
        <v>650</v>
      </c>
      <c r="P8" s="30">
        <f>SUM(D8:O8)</f>
        <v>5850</v>
      </c>
    </row>
    <row r="9" spans="1:16" x14ac:dyDescent="0.1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x14ac:dyDescent="0.1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1"/>
    </row>
    <row r="11" spans="1:16" x14ac:dyDescent="0.15">
      <c r="A11" s="53" t="s">
        <v>54</v>
      </c>
      <c r="B11" s="53"/>
      <c r="C11" s="53"/>
      <c r="D11" s="18">
        <f>SUM(D7:D10)</f>
        <v>0</v>
      </c>
      <c r="E11" s="18">
        <f t="shared" ref="E11:O11" si="1">SUM(E7:E10)</f>
        <v>0</v>
      </c>
      <c r="F11" s="18">
        <f t="shared" si="1"/>
        <v>0</v>
      </c>
      <c r="G11" s="18">
        <f t="shared" si="1"/>
        <v>6650</v>
      </c>
      <c r="H11" s="18">
        <f t="shared" si="1"/>
        <v>6550</v>
      </c>
      <c r="I11" s="18">
        <f t="shared" si="1"/>
        <v>7050</v>
      </c>
      <c r="J11" s="18">
        <f t="shared" si="1"/>
        <v>6650</v>
      </c>
      <c r="K11" s="18">
        <f t="shared" si="1"/>
        <v>6050</v>
      </c>
      <c r="L11" s="18">
        <f t="shared" si="1"/>
        <v>7050</v>
      </c>
      <c r="M11" s="18">
        <f t="shared" si="1"/>
        <v>6550</v>
      </c>
      <c r="N11" s="18">
        <f t="shared" si="1"/>
        <v>6650</v>
      </c>
      <c r="O11" s="18">
        <f t="shared" si="1"/>
        <v>7050</v>
      </c>
      <c r="P11" s="33">
        <f>SUM(P7:P8)</f>
        <v>60250</v>
      </c>
    </row>
    <row r="12" spans="1:16" x14ac:dyDescent="0.15">
      <c r="A12" s="14" t="s">
        <v>55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x14ac:dyDescent="0.15">
      <c r="B13" s="8" t="s">
        <v>76</v>
      </c>
      <c r="D13" s="15">
        <f>'Income Statement Year 1 '!B14</f>
        <v>0</v>
      </c>
      <c r="E13" s="15">
        <f>'Income Statement Year 1 '!C14</f>
        <v>0</v>
      </c>
      <c r="F13" s="15">
        <f>'Income Statement Year 1 '!D14</f>
        <v>0</v>
      </c>
      <c r="G13" s="15">
        <f>'Income Statement Year 1 '!E14</f>
        <v>300</v>
      </c>
      <c r="H13" s="15">
        <f>'Income Statement Year 1 '!F14</f>
        <v>280</v>
      </c>
      <c r="I13" s="15">
        <f>'Income Statement Year 1 '!G14</f>
        <v>250</v>
      </c>
      <c r="J13" s="15">
        <f>'Income Statement Year 1 '!H14</f>
        <v>300</v>
      </c>
      <c r="K13" s="15">
        <f>'Income Statement Year 1 '!I14</f>
        <v>150</v>
      </c>
      <c r="L13" s="15">
        <f>'Income Statement Year 1 '!J14</f>
        <v>100</v>
      </c>
      <c r="M13" s="15">
        <f>'Income Statement Year 1 '!K14</f>
        <v>290</v>
      </c>
      <c r="N13" s="15">
        <f>'Income Statement Year 1 '!L14</f>
        <v>200</v>
      </c>
      <c r="O13" s="15">
        <f>'Income Statement Year 1 '!M14</f>
        <v>100</v>
      </c>
      <c r="P13" s="30">
        <f>SUM(D13:O13)</f>
        <v>1970</v>
      </c>
    </row>
    <row r="14" spans="1:16" x14ac:dyDescent="0.15">
      <c r="B14" s="8" t="str">
        <f>'Income Statement Year 1 '!A11</f>
        <v>Wages</v>
      </c>
      <c r="D14" s="15">
        <f>'Income Statement Year 1 '!B11</f>
        <v>0</v>
      </c>
      <c r="E14" s="15">
        <f>'Income Statement Year 1 '!C11</f>
        <v>0</v>
      </c>
      <c r="F14" s="15">
        <f>'Income Statement Year 1 '!D11</f>
        <v>0</v>
      </c>
      <c r="G14" s="15">
        <f>'Income Statement Year 1 '!E11</f>
        <v>1995</v>
      </c>
      <c r="H14" s="15">
        <f>'Income Statement Year 1 '!F11</f>
        <v>1965</v>
      </c>
      <c r="I14" s="15">
        <f>'Income Statement Year 1 '!G11</f>
        <v>2115</v>
      </c>
      <c r="J14" s="15">
        <f>'Income Statement Year 1 '!H11</f>
        <v>1995</v>
      </c>
      <c r="K14" s="15">
        <f>'Income Statement Year 1 '!I11</f>
        <v>1815</v>
      </c>
      <c r="L14" s="15">
        <f>'Income Statement Year 1 '!J11</f>
        <v>2115</v>
      </c>
      <c r="M14" s="15">
        <f>'Income Statement Year 1 '!K11</f>
        <v>1965</v>
      </c>
      <c r="N14" s="15">
        <f>'Income Statement Year 1 '!L11</f>
        <v>1995</v>
      </c>
      <c r="O14" s="15">
        <f>'Income Statement Year 1 '!M11</f>
        <v>2115</v>
      </c>
      <c r="P14" s="30">
        <f>SUM(D14:O14)</f>
        <v>18075</v>
      </c>
    </row>
    <row r="15" spans="1:16" x14ac:dyDescent="0.15">
      <c r="B15" s="8" t="s">
        <v>77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30">
        <f t="shared" ref="P15:P20" si="2">SUM(D15:O15)</f>
        <v>0</v>
      </c>
    </row>
    <row r="16" spans="1:16" x14ac:dyDescent="0.15">
      <c r="B16" s="8" t="s">
        <v>56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30">
        <f t="shared" si="2"/>
        <v>0</v>
      </c>
    </row>
    <row r="17" spans="1:16" x14ac:dyDescent="0.15">
      <c r="B17" s="8" t="s">
        <v>57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30">
        <f t="shared" si="2"/>
        <v>0</v>
      </c>
    </row>
    <row r="18" spans="1:16" x14ac:dyDescent="0.15">
      <c r="B18" s="8" t="s">
        <v>58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30">
        <f t="shared" si="2"/>
        <v>0</v>
      </c>
    </row>
    <row r="19" spans="1:16" x14ac:dyDescent="0.15">
      <c r="B19" s="8" t="s">
        <v>59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0">
        <f t="shared" si="2"/>
        <v>0</v>
      </c>
    </row>
    <row r="20" spans="1:16" x14ac:dyDescent="0.15">
      <c r="B20" s="8" t="s">
        <v>60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30">
        <f t="shared" si="2"/>
        <v>0</v>
      </c>
    </row>
    <row r="21" spans="1:16" x14ac:dyDescent="0.15">
      <c r="A21" s="53" t="s">
        <v>61</v>
      </c>
      <c r="B21" s="53"/>
      <c r="C21" s="53"/>
      <c r="D21" s="18">
        <f t="shared" ref="D21:O21" si="3">SUM(D13:D20)</f>
        <v>0</v>
      </c>
      <c r="E21" s="18">
        <f t="shared" si="3"/>
        <v>0</v>
      </c>
      <c r="F21" s="18">
        <f t="shared" si="3"/>
        <v>0</v>
      </c>
      <c r="G21" s="18">
        <f t="shared" si="3"/>
        <v>2295</v>
      </c>
      <c r="H21" s="18">
        <f t="shared" si="3"/>
        <v>2245</v>
      </c>
      <c r="I21" s="18">
        <f t="shared" si="3"/>
        <v>2365</v>
      </c>
      <c r="J21" s="18">
        <f t="shared" si="3"/>
        <v>2295</v>
      </c>
      <c r="K21" s="18">
        <f t="shared" si="3"/>
        <v>1965</v>
      </c>
      <c r="L21" s="18">
        <f t="shared" si="3"/>
        <v>2215</v>
      </c>
      <c r="M21" s="18">
        <f t="shared" si="3"/>
        <v>2255</v>
      </c>
      <c r="N21" s="18">
        <f t="shared" si="3"/>
        <v>2195</v>
      </c>
      <c r="O21" s="18">
        <f t="shared" si="3"/>
        <v>2215</v>
      </c>
      <c r="P21" s="33">
        <f>SUM(D21:O21)</f>
        <v>20045</v>
      </c>
    </row>
    <row r="22" spans="1:16" x14ac:dyDescent="0.15">
      <c r="A22" s="14" t="s">
        <v>62</v>
      </c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15">
      <c r="B23" s="8" t="s">
        <v>63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30">
        <f t="shared" ref="P23:P31" si="4">SUM(D23:O23)</f>
        <v>0</v>
      </c>
    </row>
    <row r="24" spans="1:16" x14ac:dyDescent="0.15">
      <c r="B24" s="8" t="s">
        <v>64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30">
        <f t="shared" si="4"/>
        <v>0</v>
      </c>
    </row>
    <row r="25" spans="1:16" x14ac:dyDescent="0.15">
      <c r="B25" s="8" t="s">
        <v>65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30">
        <f t="shared" si="4"/>
        <v>0</v>
      </c>
    </row>
    <row r="26" spans="1:16" x14ac:dyDescent="0.15">
      <c r="B26" s="8" t="s">
        <v>66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30">
        <f t="shared" si="4"/>
        <v>0</v>
      </c>
    </row>
    <row r="27" spans="1:16" x14ac:dyDescent="0.15">
      <c r="A27" s="53" t="s">
        <v>67</v>
      </c>
      <c r="B27" s="53"/>
      <c r="C27" s="53"/>
      <c r="D27" s="18">
        <f t="shared" ref="D27:O27" si="5">SUM(D23:D26)</f>
        <v>0</v>
      </c>
      <c r="E27" s="18">
        <f t="shared" si="5"/>
        <v>0</v>
      </c>
      <c r="F27" s="18">
        <f t="shared" si="5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18">
        <f t="shared" si="5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32">
        <f t="shared" si="4"/>
        <v>0</v>
      </c>
    </row>
    <row r="28" spans="1:16" x14ac:dyDescent="0.15">
      <c r="A28" s="14" t="s">
        <v>68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0">
        <f t="shared" si="4"/>
        <v>0</v>
      </c>
    </row>
    <row r="29" spans="1:16" x14ac:dyDescent="0.15">
      <c r="B29" s="8" t="s">
        <v>69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30">
        <f t="shared" si="4"/>
        <v>0</v>
      </c>
    </row>
    <row r="30" spans="1:16" x14ac:dyDescent="0.15">
      <c r="B30" s="8" t="s">
        <v>70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30">
        <f t="shared" si="4"/>
        <v>0</v>
      </c>
    </row>
    <row r="31" spans="1:16" x14ac:dyDescent="0.15">
      <c r="A31" s="53" t="s">
        <v>71</v>
      </c>
      <c r="B31" s="53"/>
      <c r="C31" s="53"/>
      <c r="D31" s="18">
        <f t="shared" ref="D31:O31" si="6">SUM(D29:D30)</f>
        <v>0</v>
      </c>
      <c r="E31" s="18">
        <f t="shared" si="6"/>
        <v>0</v>
      </c>
      <c r="F31" s="18">
        <f t="shared" si="6"/>
        <v>0</v>
      </c>
      <c r="G31" s="18">
        <f t="shared" si="6"/>
        <v>0</v>
      </c>
      <c r="H31" s="18">
        <f t="shared" si="6"/>
        <v>0</v>
      </c>
      <c r="I31" s="18">
        <f t="shared" si="6"/>
        <v>0</v>
      </c>
      <c r="J31" s="18">
        <f t="shared" si="6"/>
        <v>0</v>
      </c>
      <c r="K31" s="18">
        <f t="shared" si="6"/>
        <v>0</v>
      </c>
      <c r="L31" s="18">
        <f t="shared" si="6"/>
        <v>0</v>
      </c>
      <c r="M31" s="18">
        <f t="shared" si="6"/>
        <v>0</v>
      </c>
      <c r="N31" s="18">
        <f t="shared" si="6"/>
        <v>0</v>
      </c>
      <c r="O31" s="18">
        <f t="shared" si="6"/>
        <v>0</v>
      </c>
      <c r="P31" s="32">
        <f t="shared" si="4"/>
        <v>0</v>
      </c>
    </row>
    <row r="32" spans="1:16" x14ac:dyDescent="0.1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ht="16" customHeight="1" x14ac:dyDescent="0.15">
      <c r="B33" s="53" t="s">
        <v>72</v>
      </c>
      <c r="C33" s="53"/>
      <c r="D33" s="19">
        <f t="shared" ref="D33:O33" si="7">D11-D21-D27+D31</f>
        <v>0</v>
      </c>
      <c r="E33" s="19">
        <f t="shared" si="7"/>
        <v>0</v>
      </c>
      <c r="F33" s="19">
        <f t="shared" si="7"/>
        <v>0</v>
      </c>
      <c r="G33" s="19">
        <f t="shared" si="7"/>
        <v>4355</v>
      </c>
      <c r="H33" s="19">
        <f t="shared" si="7"/>
        <v>4305</v>
      </c>
      <c r="I33" s="19">
        <f t="shared" si="7"/>
        <v>4685</v>
      </c>
      <c r="J33" s="19">
        <f t="shared" si="7"/>
        <v>4355</v>
      </c>
      <c r="K33" s="19">
        <f t="shared" si="7"/>
        <v>4085</v>
      </c>
      <c r="L33" s="19">
        <f t="shared" si="7"/>
        <v>4835</v>
      </c>
      <c r="M33" s="19">
        <f t="shared" si="7"/>
        <v>4295</v>
      </c>
      <c r="N33" s="19">
        <f t="shared" si="7"/>
        <v>4455</v>
      </c>
      <c r="O33" s="19">
        <f t="shared" si="7"/>
        <v>4835</v>
      </c>
      <c r="P33" s="35">
        <f>SUM(D33:O33)</f>
        <v>40205</v>
      </c>
    </row>
    <row r="34" spans="2:16" x14ac:dyDescent="0.15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4"/>
    </row>
    <row r="35" spans="2:16" ht="14" thickBot="1" x14ac:dyDescent="0.2">
      <c r="C35" s="17" t="s">
        <v>73</v>
      </c>
      <c r="D35" s="20">
        <f t="shared" ref="D35:O35" si="8">D3+D33</f>
        <v>0</v>
      </c>
      <c r="E35" s="20">
        <f t="shared" si="8"/>
        <v>0</v>
      </c>
      <c r="F35" s="20">
        <f t="shared" si="8"/>
        <v>0</v>
      </c>
      <c r="G35" s="20">
        <f t="shared" si="8"/>
        <v>4355</v>
      </c>
      <c r="H35" s="20">
        <f t="shared" si="8"/>
        <v>8660</v>
      </c>
      <c r="I35" s="20">
        <f t="shared" si="8"/>
        <v>13345</v>
      </c>
      <c r="J35" s="20">
        <f t="shared" si="8"/>
        <v>17700</v>
      </c>
      <c r="K35" s="20">
        <f t="shared" si="8"/>
        <v>21785</v>
      </c>
      <c r="L35" s="20">
        <f t="shared" si="8"/>
        <v>26620</v>
      </c>
      <c r="M35" s="20">
        <f t="shared" si="8"/>
        <v>30915</v>
      </c>
      <c r="N35" s="20">
        <f t="shared" si="8"/>
        <v>35370</v>
      </c>
      <c r="O35" s="20">
        <f t="shared" si="8"/>
        <v>40205</v>
      </c>
      <c r="P35" s="36">
        <f>SUM(D35:O35)</f>
        <v>198955</v>
      </c>
    </row>
    <row r="36" spans="2:16" ht="15" thickTop="1" thickBot="1" x14ac:dyDescent="0.2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2:16" ht="14" thickBot="1" x14ac:dyDescent="0.2">
      <c r="B37" s="17" t="s">
        <v>74</v>
      </c>
      <c r="C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2:16" x14ac:dyDescent="0.1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2:16" s="45" customFormat="1" ht="14" x14ac:dyDescent="0.2">
      <c r="C39" s="45" t="s">
        <v>75</v>
      </c>
      <c r="D39" s="46"/>
      <c r="E39" s="46"/>
      <c r="F39" s="46"/>
      <c r="G39" s="46"/>
      <c r="H39" s="46">
        <f t="shared" ref="H39:O39" si="9">H11-H21</f>
        <v>4305</v>
      </c>
      <c r="I39" s="46">
        <f t="shared" si="9"/>
        <v>4685</v>
      </c>
      <c r="J39" s="46">
        <f t="shared" si="9"/>
        <v>4355</v>
      </c>
      <c r="K39" s="46">
        <f t="shared" si="9"/>
        <v>4085</v>
      </c>
      <c r="L39" s="46">
        <f t="shared" si="9"/>
        <v>4835</v>
      </c>
      <c r="M39" s="46">
        <f t="shared" si="9"/>
        <v>4295</v>
      </c>
      <c r="N39" s="46">
        <f t="shared" si="9"/>
        <v>4455</v>
      </c>
      <c r="O39" s="46">
        <f t="shared" si="9"/>
        <v>4835</v>
      </c>
      <c r="P39" s="47">
        <f>SUM(D39:O39)</f>
        <v>35850</v>
      </c>
    </row>
    <row r="40" spans="2:16" x14ac:dyDescent="0.1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6" x14ac:dyDescent="0.15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2:16" x14ac:dyDescent="0.15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2:16" x14ac:dyDescent="0.15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6" x14ac:dyDescent="0.15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6" x14ac:dyDescent="0.15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2:16" x14ac:dyDescent="0.15"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2:16" x14ac:dyDescent="0.15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2:16" x14ac:dyDescent="0.15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4:15" x14ac:dyDescent="0.15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4:15" x14ac:dyDescent="0.15"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4:15" x14ac:dyDescent="0.15"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4:15" x14ac:dyDescent="0.15"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4:15" x14ac:dyDescent="0.15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4:15" x14ac:dyDescent="0.15"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4:15" x14ac:dyDescent="0.15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4:15" x14ac:dyDescent="0.15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4:15" x14ac:dyDescent="0.15"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4:15" x14ac:dyDescent="0.15"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4:15" x14ac:dyDescent="0.15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4:15" x14ac:dyDescent="0.15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4:15" x14ac:dyDescent="0.15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4:15" x14ac:dyDescent="0.15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4:15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4:15" x14ac:dyDescent="0.15"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x14ac:dyDescent="0.15"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4:15" x14ac:dyDescent="0.15"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4:15" x14ac:dyDescent="0.15"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4:15" x14ac:dyDescent="0.15"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4:15" x14ac:dyDescent="0.15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4:15" x14ac:dyDescent="0.15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4:15" x14ac:dyDescent="0.15"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4:15" x14ac:dyDescent="0.15"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4:15" x14ac:dyDescent="0.15"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4:15" x14ac:dyDescent="0.15"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4:15" x14ac:dyDescent="0.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 x14ac:dyDescent="0.15"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4:15" x14ac:dyDescent="0.1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4:15" x14ac:dyDescent="0.1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4:15" x14ac:dyDescent="0.1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4:15" x14ac:dyDescent="0.1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4:15" x14ac:dyDescent="0.1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4:15" x14ac:dyDescent="0.1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4:15" x14ac:dyDescent="0.1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4:15" x14ac:dyDescent="0.1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4:15" x14ac:dyDescent="0.1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4:15" x14ac:dyDescent="0.1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4:15" x14ac:dyDescent="0.15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4:15" x14ac:dyDescent="0.15"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4:15" x14ac:dyDescent="0.15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4:15" x14ac:dyDescent="0.15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4:15" x14ac:dyDescent="0.1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4:15" x14ac:dyDescent="0.1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4:15" x14ac:dyDescent="0.1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4:15" x14ac:dyDescent="0.1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4:15" x14ac:dyDescent="0.1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4:15" x14ac:dyDescent="0.1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4:15" x14ac:dyDescent="0.1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4:15" x14ac:dyDescent="0.1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4:15" x14ac:dyDescent="0.15"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4:15" x14ac:dyDescent="0.15"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4:15" x14ac:dyDescent="0.15"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4:15" x14ac:dyDescent="0.15"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4:15" x14ac:dyDescent="0.15"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4:15" x14ac:dyDescent="0.15"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4:15" x14ac:dyDescent="0.15"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4:15" x14ac:dyDescent="0.15"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4:15" x14ac:dyDescent="0.15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4:15" x14ac:dyDescent="0.15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4:15" x14ac:dyDescent="0.15"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4:15" x14ac:dyDescent="0.15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4:15" x14ac:dyDescent="0.15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4:15" x14ac:dyDescent="0.15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4:15" x14ac:dyDescent="0.15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4:15" x14ac:dyDescent="0.15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4:15" x14ac:dyDescent="0.15"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4:15" x14ac:dyDescent="0.15"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4:15" x14ac:dyDescent="0.15"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4:15" x14ac:dyDescent="0.15"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4:15" x14ac:dyDescent="0.15"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4:15" x14ac:dyDescent="0.15"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4:15" x14ac:dyDescent="0.15"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4:15" x14ac:dyDescent="0.15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4:15" x14ac:dyDescent="0.15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4:15" x14ac:dyDescent="0.15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4:15" x14ac:dyDescent="0.15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4:15" x14ac:dyDescent="0.15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4:15" x14ac:dyDescent="0.15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4:15" x14ac:dyDescent="0.15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4:15" x14ac:dyDescent="0.15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4:15" x14ac:dyDescent="0.15"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4:15" x14ac:dyDescent="0.15"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4:15" x14ac:dyDescent="0.15"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4:15" x14ac:dyDescent="0.15"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4:15" x14ac:dyDescent="0.15"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4:15" x14ac:dyDescent="0.15"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4:15" x14ac:dyDescent="0.15"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4:15" x14ac:dyDescent="0.15"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4:15" x14ac:dyDescent="0.15"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4:15" x14ac:dyDescent="0.1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4:15" x14ac:dyDescent="0.15"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4:15" x14ac:dyDescent="0.15"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4:15" x14ac:dyDescent="0.15"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4:15" x14ac:dyDescent="0.15"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4:15" x14ac:dyDescent="0.15"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4:15" x14ac:dyDescent="0.15"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4:15" x14ac:dyDescent="0.15"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4:15" x14ac:dyDescent="0.15"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4:15" x14ac:dyDescent="0.15"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4:15" x14ac:dyDescent="0.15"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4:15" x14ac:dyDescent="0.15"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4:15" x14ac:dyDescent="0.15"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4:15" x14ac:dyDescent="0.15"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4:15" x14ac:dyDescent="0.15"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4:15" x14ac:dyDescent="0.15"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4:15" x14ac:dyDescent="0.15"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4:15" x14ac:dyDescent="0.15"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4:15" x14ac:dyDescent="0.15"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4:15" x14ac:dyDescent="0.15"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4:15" x14ac:dyDescent="0.15"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4:15" x14ac:dyDescent="0.15"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4:15" x14ac:dyDescent="0.15"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4:15" x14ac:dyDescent="0.15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4:15" x14ac:dyDescent="0.15"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4:15" x14ac:dyDescent="0.15"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</sheetData>
  <mergeCells count="7">
    <mergeCell ref="B1:C1"/>
    <mergeCell ref="B33:C33"/>
    <mergeCell ref="A3:C3"/>
    <mergeCell ref="A11:C11"/>
    <mergeCell ref="A21:C21"/>
    <mergeCell ref="A27:C27"/>
    <mergeCell ref="A31:C31"/>
  </mergeCells>
  <conditionalFormatting sqref="D35:O35">
    <cfRule type="cellIs" dxfId="9" priority="1" operator="lessThan">
      <formula>$C$37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D1AB-DC31-5242-A36F-5BC167AA61C4}">
  <dimension ref="A1:P164"/>
  <sheetViews>
    <sheetView workbookViewId="0">
      <selection activeCell="Q11" sqref="Q11"/>
    </sheetView>
  </sheetViews>
  <sheetFormatPr baseColWidth="10" defaultColWidth="9.1640625" defaultRowHeight="13" x14ac:dyDescent="0.15"/>
  <cols>
    <col min="1" max="1" width="5" style="8" customWidth="1"/>
    <col min="2" max="2" width="13.6640625" style="8" customWidth="1"/>
    <col min="3" max="3" width="12.1640625" style="8" customWidth="1"/>
    <col min="4" max="15" width="8.83203125" style="8" customWidth="1"/>
    <col min="16" max="16" width="10.5" style="8" customWidth="1"/>
    <col min="17" max="16384" width="9.1640625" style="8"/>
  </cols>
  <sheetData>
    <row r="1" spans="1:16" ht="18" x14ac:dyDescent="0.2">
      <c r="B1" s="72" t="s">
        <v>104</v>
      </c>
      <c r="C1" s="72"/>
    </row>
    <row r="2" spans="1:16" ht="27" customHeight="1" x14ac:dyDescent="0.15">
      <c r="C2" s="9" t="s">
        <v>50</v>
      </c>
      <c r="D2" s="48">
        <v>45658</v>
      </c>
      <c r="E2" s="48">
        <v>45689</v>
      </c>
      <c r="F2" s="48">
        <v>45717</v>
      </c>
      <c r="G2" s="48">
        <v>45748</v>
      </c>
      <c r="H2" s="48">
        <v>45778</v>
      </c>
      <c r="I2" s="48">
        <v>45809</v>
      </c>
      <c r="J2" s="48">
        <v>45839</v>
      </c>
      <c r="K2" s="48">
        <v>45870</v>
      </c>
      <c r="L2" s="48">
        <v>45901</v>
      </c>
      <c r="M2" s="48">
        <v>45931</v>
      </c>
      <c r="N2" s="48">
        <v>45962</v>
      </c>
      <c r="O2" s="48">
        <v>45992</v>
      </c>
      <c r="P2" s="49" t="s">
        <v>79</v>
      </c>
    </row>
    <row r="3" spans="1:16" x14ac:dyDescent="0.15">
      <c r="A3" s="54" t="s">
        <v>51</v>
      </c>
      <c r="B3" s="54"/>
      <c r="C3" s="54"/>
      <c r="D3" s="10">
        <v>40205</v>
      </c>
      <c r="E3" s="11">
        <f>D35</f>
        <v>46487.5</v>
      </c>
      <c r="F3" s="11">
        <f t="shared" ref="F3:N3" si="0">E35</f>
        <v>52950</v>
      </c>
      <c r="G3" s="11">
        <f>F35</f>
        <v>58327.5</v>
      </c>
      <c r="H3" s="11">
        <f t="shared" si="0"/>
        <v>64660</v>
      </c>
      <c r="I3" s="11">
        <f t="shared" si="0"/>
        <v>71072.5</v>
      </c>
      <c r="J3" s="11">
        <f t="shared" si="0"/>
        <v>77410</v>
      </c>
      <c r="K3" s="11">
        <f t="shared" si="0"/>
        <v>83642.5</v>
      </c>
      <c r="L3" s="11">
        <f t="shared" si="0"/>
        <v>89905</v>
      </c>
      <c r="M3" s="11">
        <f t="shared" si="0"/>
        <v>96277.5</v>
      </c>
      <c r="N3" s="11">
        <f t="shared" si="0"/>
        <v>102040</v>
      </c>
      <c r="O3" s="11">
        <f>N35</f>
        <v>108332.5</v>
      </c>
      <c r="P3" s="33">
        <f>SUM(D3:O3)</f>
        <v>891310</v>
      </c>
    </row>
    <row r="4" spans="1:16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x14ac:dyDescent="0.1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x14ac:dyDescent="0.15">
      <c r="A6" s="14" t="s">
        <v>52</v>
      </c>
      <c r="B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x14ac:dyDescent="0.15">
      <c r="B7" s="8" t="s">
        <v>53</v>
      </c>
      <c r="D7" s="15">
        <f>'[1]Income Statement Year 2'!B4+ 'Income Statement Year 2'!B5</f>
        <v>6400</v>
      </c>
      <c r="E7" s="15">
        <f>'[1]Income Statement Year 2'!C4+ 'Income Statement Year 2'!C5</f>
        <v>6400</v>
      </c>
      <c r="F7" s="15">
        <f>'[1]Income Statement Year 2'!D4+ 'Income Statement Year 2'!D5</f>
        <v>5500</v>
      </c>
      <c r="G7" s="15">
        <f>'[1]Income Statement Year 2'!E4+ 'Income Statement Year 2'!E5</f>
        <v>6400</v>
      </c>
      <c r="H7" s="15">
        <f>'[1]Income Statement Year 2'!F4+ 'Income Statement Year 2'!F5</f>
        <v>6400</v>
      </c>
      <c r="I7" s="15">
        <f>'[1]Income Statement Year 2'!G4+ 'Income Statement Year 2'!G5</f>
        <v>6400</v>
      </c>
      <c r="J7" s="15">
        <f>'[1]Income Statement Year 2'!H4+ 'Income Statement Year 2'!H5</f>
        <v>6400</v>
      </c>
      <c r="K7" s="15">
        <f>'[1]Income Statement Year 2'!I4+ 'Income Statement Year 2'!I5</f>
        <v>6400</v>
      </c>
      <c r="L7" s="15">
        <f>'[1]Income Statement Year 2'!J4+ 'Income Statement Year 2'!J5</f>
        <v>6400</v>
      </c>
      <c r="M7" s="15">
        <f>'[1]Income Statement Year 2'!K4+ 'Income Statement Year 2'!K5</f>
        <v>5400</v>
      </c>
      <c r="N7" s="15">
        <f>'[1]Income Statement Year 2'!L4+ 'Income Statement Year 2'!L5</f>
        <v>6400</v>
      </c>
      <c r="O7" s="15">
        <f>'[1]Income Statement Year 2'!M4+ 'Income Statement Year 2'!M5</f>
        <v>6400</v>
      </c>
      <c r="P7" s="30">
        <f>SUM(D7:O7)</f>
        <v>74900</v>
      </c>
    </row>
    <row r="8" spans="1:16" x14ac:dyDescent="0.15">
      <c r="B8" s="8" t="s">
        <v>44</v>
      </c>
      <c r="D8" s="15">
        <f>'[1]Income Statement Year 2'!B5+ 'Income Statement Year 2'!B6</f>
        <v>2650</v>
      </c>
      <c r="E8" s="15">
        <f>'[1]Income Statement Year 2'!C5+ 'Income Statement Year 2'!C6</f>
        <v>2650</v>
      </c>
      <c r="F8" s="15">
        <f>'[1]Income Statement Year 2'!D5+ 'Income Statement Year 2'!D6</f>
        <v>2250</v>
      </c>
      <c r="G8" s="15">
        <f>'[1]Income Statement Year 2'!E5+ 'Income Statement Year 2'!E6</f>
        <v>2650</v>
      </c>
      <c r="H8" s="15">
        <f>'[1]Income Statement Year 2'!F5+ 'Income Statement Year 2'!F6</f>
        <v>2650</v>
      </c>
      <c r="I8" s="15">
        <f>'[1]Income Statement Year 2'!G5+ 'Income Statement Year 2'!G6</f>
        <v>2650</v>
      </c>
      <c r="J8" s="15">
        <f>'[1]Income Statement Year 2'!H5+ 'Income Statement Year 2'!H6</f>
        <v>2650</v>
      </c>
      <c r="K8" s="15">
        <f>'[1]Income Statement Year 2'!I5+ 'Income Statement Year 2'!I6</f>
        <v>2650</v>
      </c>
      <c r="L8" s="15">
        <f>'[1]Income Statement Year 2'!J5+ 'Income Statement Year 2'!J6</f>
        <v>2650</v>
      </c>
      <c r="M8" s="15">
        <f>'[1]Income Statement Year 2'!K5+ 'Income Statement Year 2'!K6</f>
        <v>2650</v>
      </c>
      <c r="N8" s="15">
        <f>'[1]Income Statement Year 2'!L5+ 'Income Statement Year 2'!L6</f>
        <v>2650</v>
      </c>
      <c r="O8" s="15">
        <f>'[1]Income Statement Year 2'!M5+ 'Income Statement Year 2'!M6</f>
        <v>2650</v>
      </c>
      <c r="P8" s="30">
        <f>SUM(D8:O8)</f>
        <v>31400</v>
      </c>
    </row>
    <row r="9" spans="1:16" x14ac:dyDescent="0.1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x14ac:dyDescent="0.1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1"/>
    </row>
    <row r="11" spans="1:16" x14ac:dyDescent="0.15">
      <c r="A11" s="53" t="s">
        <v>54</v>
      </c>
      <c r="B11" s="53"/>
      <c r="C11" s="53"/>
      <c r="D11" s="18">
        <f>SUM(D7:D10)</f>
        <v>9050</v>
      </c>
      <c r="E11" s="18">
        <f t="shared" ref="E11:O11" si="1">SUM(E7:E10)</f>
        <v>9050</v>
      </c>
      <c r="F11" s="18">
        <f t="shared" si="1"/>
        <v>7750</v>
      </c>
      <c r="G11" s="18">
        <f t="shared" si="1"/>
        <v>9050</v>
      </c>
      <c r="H11" s="18">
        <f t="shared" si="1"/>
        <v>9050</v>
      </c>
      <c r="I11" s="18">
        <f t="shared" si="1"/>
        <v>9050</v>
      </c>
      <c r="J11" s="18">
        <f t="shared" si="1"/>
        <v>9050</v>
      </c>
      <c r="K11" s="18">
        <f t="shared" si="1"/>
        <v>9050</v>
      </c>
      <c r="L11" s="18">
        <f t="shared" si="1"/>
        <v>9050</v>
      </c>
      <c r="M11" s="18">
        <f t="shared" si="1"/>
        <v>8050</v>
      </c>
      <c r="N11" s="18">
        <f t="shared" si="1"/>
        <v>9050</v>
      </c>
      <c r="O11" s="18">
        <f t="shared" si="1"/>
        <v>9050</v>
      </c>
      <c r="P11" s="32">
        <f>SUM(P7:P8)</f>
        <v>106300</v>
      </c>
    </row>
    <row r="12" spans="1:16" x14ac:dyDescent="0.15">
      <c r="A12" s="14" t="s">
        <v>55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x14ac:dyDescent="0.15">
      <c r="B13" s="8" t="s">
        <v>76</v>
      </c>
      <c r="D13" s="21">
        <f>'[1]Income Statement Year 2'!B14</f>
        <v>300</v>
      </c>
      <c r="E13" s="21">
        <f>'[1]Income Statement Year 2'!C14</f>
        <v>120</v>
      </c>
      <c r="F13" s="21">
        <f>'[1]Income Statement Year 2'!D14</f>
        <v>220</v>
      </c>
      <c r="G13" s="21">
        <f>'[1]Income Statement Year 2'!E14</f>
        <v>250</v>
      </c>
      <c r="H13" s="21">
        <f>'[1]Income Statement Year 2'!F14</f>
        <v>170</v>
      </c>
      <c r="I13" s="21">
        <f>'[1]Income Statement Year 2'!G14</f>
        <v>245</v>
      </c>
      <c r="J13" s="21">
        <f>'[1]Income Statement Year 2'!H14</f>
        <v>350</v>
      </c>
      <c r="K13" s="21">
        <f>'[1]Income Statement Year 2'!I14</f>
        <v>320</v>
      </c>
      <c r="L13" s="21">
        <f>'[1]Income Statement Year 2'!J14</f>
        <v>210</v>
      </c>
      <c r="M13" s="21">
        <f>'[1]Income Statement Year 2'!K14</f>
        <v>170</v>
      </c>
      <c r="N13" s="21">
        <f>'[1]Income Statement Year 2'!L14</f>
        <v>290</v>
      </c>
      <c r="O13" s="21">
        <f>'[1]Income Statement Year 2'!M14</f>
        <v>100</v>
      </c>
      <c r="P13" s="37">
        <f>SUM(D13:O13)</f>
        <v>2745</v>
      </c>
    </row>
    <row r="14" spans="1:16" x14ac:dyDescent="0.15">
      <c r="B14" s="8" t="str">
        <f>'Income Statement Year 1 '!A11</f>
        <v>Wages</v>
      </c>
      <c r="D14" s="21">
        <f>'[1]Income Statement Year 2'!B11</f>
        <v>2467.5</v>
      </c>
      <c r="E14" s="21">
        <f>'[1]Income Statement Year 2'!C11</f>
        <v>2467.5</v>
      </c>
      <c r="F14" s="21">
        <f>'[1]Income Statement Year 2'!D11</f>
        <v>2152.5</v>
      </c>
      <c r="G14" s="21">
        <f>'[1]Income Statement Year 2'!E11</f>
        <v>2467.5</v>
      </c>
      <c r="H14" s="21">
        <f>'[1]Income Statement Year 2'!F11</f>
        <v>2467.5</v>
      </c>
      <c r="I14" s="21">
        <f>'[1]Income Statement Year 2'!G11</f>
        <v>2467.5</v>
      </c>
      <c r="J14" s="21">
        <f>'[1]Income Statement Year 2'!H11</f>
        <v>2467.5</v>
      </c>
      <c r="K14" s="21">
        <f>'[1]Income Statement Year 2'!I11</f>
        <v>2467.5</v>
      </c>
      <c r="L14" s="21">
        <f>'[1]Income Statement Year 2'!J11</f>
        <v>2467.5</v>
      </c>
      <c r="M14" s="21">
        <f>'[1]Income Statement Year 2'!K11</f>
        <v>2117.5</v>
      </c>
      <c r="N14" s="21">
        <f>'[1]Income Statement Year 2'!L11</f>
        <v>2467.5</v>
      </c>
      <c r="O14" s="21">
        <f>'[1]Income Statement Year 2'!M11</f>
        <v>2467.5</v>
      </c>
      <c r="P14" s="37">
        <f t="shared" ref="P14:P21" si="2">SUM(D14:O14)</f>
        <v>28945</v>
      </c>
    </row>
    <row r="15" spans="1:16" x14ac:dyDescent="0.15">
      <c r="B15" s="8" t="s">
        <v>77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37">
        <f t="shared" si="2"/>
        <v>0</v>
      </c>
    </row>
    <row r="16" spans="1:16" x14ac:dyDescent="0.15">
      <c r="B16" s="8" t="s">
        <v>56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37">
        <f t="shared" si="2"/>
        <v>0</v>
      </c>
    </row>
    <row r="17" spans="1:16" x14ac:dyDescent="0.15">
      <c r="B17" s="8" t="s">
        <v>57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37">
        <f t="shared" si="2"/>
        <v>0</v>
      </c>
    </row>
    <row r="18" spans="1:16" x14ac:dyDescent="0.15">
      <c r="B18" s="8" t="s">
        <v>58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37">
        <f t="shared" si="2"/>
        <v>0</v>
      </c>
    </row>
    <row r="19" spans="1:16" x14ac:dyDescent="0.15">
      <c r="B19" s="8" t="s">
        <v>59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37">
        <f t="shared" si="2"/>
        <v>0</v>
      </c>
    </row>
    <row r="20" spans="1:16" x14ac:dyDescent="0.15">
      <c r="B20" s="8" t="s">
        <v>60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37">
        <f t="shared" si="2"/>
        <v>0</v>
      </c>
    </row>
    <row r="21" spans="1:16" x14ac:dyDescent="0.15">
      <c r="A21" s="53" t="s">
        <v>61</v>
      </c>
      <c r="B21" s="53"/>
      <c r="C21" s="53"/>
      <c r="D21" s="18">
        <f t="shared" ref="D21:O21" si="3">SUM(D13:D20)</f>
        <v>2767.5</v>
      </c>
      <c r="E21" s="18">
        <f t="shared" si="3"/>
        <v>2587.5</v>
      </c>
      <c r="F21" s="18">
        <f t="shared" si="3"/>
        <v>2372.5</v>
      </c>
      <c r="G21" s="18">
        <f t="shared" si="3"/>
        <v>2717.5</v>
      </c>
      <c r="H21" s="18">
        <f t="shared" si="3"/>
        <v>2637.5</v>
      </c>
      <c r="I21" s="18">
        <f t="shared" si="3"/>
        <v>2712.5</v>
      </c>
      <c r="J21" s="18">
        <f t="shared" si="3"/>
        <v>2817.5</v>
      </c>
      <c r="K21" s="18">
        <f t="shared" si="3"/>
        <v>2787.5</v>
      </c>
      <c r="L21" s="18">
        <f t="shared" si="3"/>
        <v>2677.5</v>
      </c>
      <c r="M21" s="18">
        <f t="shared" si="3"/>
        <v>2287.5</v>
      </c>
      <c r="N21" s="18">
        <f t="shared" si="3"/>
        <v>2757.5</v>
      </c>
      <c r="O21" s="18">
        <f t="shared" si="3"/>
        <v>2567.5</v>
      </c>
      <c r="P21" s="37">
        <f t="shared" si="2"/>
        <v>31690</v>
      </c>
    </row>
    <row r="22" spans="1:16" x14ac:dyDescent="0.15">
      <c r="A22" s="14" t="s">
        <v>62</v>
      </c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6" x14ac:dyDescent="0.15">
      <c r="B23" s="8" t="s">
        <v>63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30">
        <f>SUM(D23:O23)</f>
        <v>0</v>
      </c>
    </row>
    <row r="24" spans="1:16" x14ac:dyDescent="0.15">
      <c r="B24" s="8" t="s">
        <v>64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30">
        <f t="shared" ref="P24:P27" si="4">SUM(D24:O24)</f>
        <v>0</v>
      </c>
    </row>
    <row r="25" spans="1:16" x14ac:dyDescent="0.15">
      <c r="B25" s="8" t="s">
        <v>65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30">
        <f t="shared" si="4"/>
        <v>0</v>
      </c>
    </row>
    <row r="26" spans="1:16" x14ac:dyDescent="0.15">
      <c r="B26" s="8" t="s">
        <v>66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30">
        <f t="shared" si="4"/>
        <v>0</v>
      </c>
    </row>
    <row r="27" spans="1:16" x14ac:dyDescent="0.15">
      <c r="A27" s="53" t="s">
        <v>67</v>
      </c>
      <c r="B27" s="53"/>
      <c r="C27" s="53"/>
      <c r="D27" s="18">
        <f t="shared" ref="D27:O27" si="5">SUM(D23:D26)</f>
        <v>0</v>
      </c>
      <c r="E27" s="18">
        <f t="shared" si="5"/>
        <v>0</v>
      </c>
      <c r="F27" s="18">
        <f t="shared" si="5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18">
        <f t="shared" si="5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32">
        <f t="shared" si="4"/>
        <v>0</v>
      </c>
    </row>
    <row r="28" spans="1:16" x14ac:dyDescent="0.15">
      <c r="A28" s="14" t="s">
        <v>68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x14ac:dyDescent="0.15">
      <c r="B29" s="8" t="s">
        <v>69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30">
        <f>SUM(D29:O29)</f>
        <v>0</v>
      </c>
    </row>
    <row r="30" spans="1:16" x14ac:dyDescent="0.15">
      <c r="B30" s="8" t="s">
        <v>70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30">
        <f t="shared" ref="P30:P31" si="6">SUM(D30:O30)</f>
        <v>0</v>
      </c>
    </row>
    <row r="31" spans="1:16" x14ac:dyDescent="0.15">
      <c r="A31" s="53" t="s">
        <v>71</v>
      </c>
      <c r="B31" s="53"/>
      <c r="C31" s="53"/>
      <c r="D31" s="18">
        <f t="shared" ref="D31:O31" si="7">SUM(D29:D30)</f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7"/>
        <v>0</v>
      </c>
      <c r="I31" s="18">
        <f t="shared" si="7"/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  <c r="M31" s="18">
        <f t="shared" si="7"/>
        <v>0</v>
      </c>
      <c r="N31" s="18">
        <f t="shared" si="7"/>
        <v>0</v>
      </c>
      <c r="O31" s="18">
        <f t="shared" si="7"/>
        <v>0</v>
      </c>
      <c r="P31" s="32">
        <f t="shared" si="6"/>
        <v>0</v>
      </c>
    </row>
    <row r="32" spans="1:16" x14ac:dyDescent="0.1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2:16" ht="16" customHeight="1" x14ac:dyDescent="0.15">
      <c r="B33" s="53" t="s">
        <v>72</v>
      </c>
      <c r="C33" s="53"/>
      <c r="D33" s="19">
        <f t="shared" ref="D33:O33" si="8">D11-D21-D27+D31</f>
        <v>6282.5</v>
      </c>
      <c r="E33" s="19">
        <f t="shared" si="8"/>
        <v>6462.5</v>
      </c>
      <c r="F33" s="19">
        <f t="shared" si="8"/>
        <v>5377.5</v>
      </c>
      <c r="G33" s="19">
        <f t="shared" si="8"/>
        <v>6332.5</v>
      </c>
      <c r="H33" s="19">
        <f t="shared" si="8"/>
        <v>6412.5</v>
      </c>
      <c r="I33" s="19">
        <f t="shared" si="8"/>
        <v>6337.5</v>
      </c>
      <c r="J33" s="19">
        <f t="shared" si="8"/>
        <v>6232.5</v>
      </c>
      <c r="K33" s="19">
        <f t="shared" si="8"/>
        <v>6262.5</v>
      </c>
      <c r="L33" s="19">
        <f t="shared" si="8"/>
        <v>6372.5</v>
      </c>
      <c r="M33" s="19">
        <f t="shared" si="8"/>
        <v>5762.5</v>
      </c>
      <c r="N33" s="19">
        <f t="shared" si="8"/>
        <v>6292.5</v>
      </c>
      <c r="O33" s="19">
        <f t="shared" si="8"/>
        <v>6482.5</v>
      </c>
      <c r="P33" s="39">
        <f>SUM(D33:O33)</f>
        <v>74610</v>
      </c>
    </row>
    <row r="34" spans="2:16" x14ac:dyDescent="0.15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2:16" ht="14" thickBot="1" x14ac:dyDescent="0.2">
      <c r="C35" s="17" t="s">
        <v>73</v>
      </c>
      <c r="D35" s="20">
        <f t="shared" ref="D35:O35" si="9">D3+D33</f>
        <v>46487.5</v>
      </c>
      <c r="E35" s="20">
        <f t="shared" si="9"/>
        <v>52950</v>
      </c>
      <c r="F35" s="20">
        <f t="shared" si="9"/>
        <v>58327.5</v>
      </c>
      <c r="G35" s="20">
        <f t="shared" si="9"/>
        <v>64660</v>
      </c>
      <c r="H35" s="20">
        <f t="shared" si="9"/>
        <v>71072.5</v>
      </c>
      <c r="I35" s="20">
        <f t="shared" si="9"/>
        <v>77410</v>
      </c>
      <c r="J35" s="20">
        <f t="shared" si="9"/>
        <v>83642.5</v>
      </c>
      <c r="K35" s="20">
        <f t="shared" si="9"/>
        <v>89905</v>
      </c>
      <c r="L35" s="20">
        <f t="shared" si="9"/>
        <v>96277.5</v>
      </c>
      <c r="M35" s="20">
        <f t="shared" si="9"/>
        <v>102040</v>
      </c>
      <c r="N35" s="20">
        <f t="shared" si="9"/>
        <v>108332.5</v>
      </c>
      <c r="O35" s="20">
        <f t="shared" si="9"/>
        <v>114815</v>
      </c>
      <c r="P35" s="40">
        <f>SUM(D35:O35)</f>
        <v>965920</v>
      </c>
    </row>
    <row r="36" spans="2:16" ht="15" thickTop="1" thickBot="1" x14ac:dyDescent="0.2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2:16" ht="14" thickBot="1" x14ac:dyDescent="0.2">
      <c r="B37" s="17" t="s">
        <v>74</v>
      </c>
      <c r="C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2:16" x14ac:dyDescent="0.1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2:16" x14ac:dyDescent="0.15">
      <c r="C39" s="8" t="s">
        <v>75</v>
      </c>
      <c r="D39" s="21">
        <f t="shared" ref="D39:G39" si="10">D11-D21</f>
        <v>6282.5</v>
      </c>
      <c r="E39" s="21">
        <f t="shared" si="10"/>
        <v>6462.5</v>
      </c>
      <c r="F39" s="21">
        <f t="shared" si="10"/>
        <v>5377.5</v>
      </c>
      <c r="G39" s="21">
        <f t="shared" si="10"/>
        <v>6332.5</v>
      </c>
      <c r="H39" s="21">
        <f t="shared" ref="H39:O39" si="11">H11-H21</f>
        <v>6412.5</v>
      </c>
      <c r="I39" s="21">
        <f t="shared" si="11"/>
        <v>6337.5</v>
      </c>
      <c r="J39" s="21">
        <f t="shared" si="11"/>
        <v>6232.5</v>
      </c>
      <c r="K39" s="21">
        <f t="shared" si="11"/>
        <v>6262.5</v>
      </c>
      <c r="L39" s="21">
        <f t="shared" si="11"/>
        <v>6372.5</v>
      </c>
      <c r="M39" s="21">
        <f t="shared" si="11"/>
        <v>5762.5</v>
      </c>
      <c r="N39" s="21">
        <f t="shared" si="11"/>
        <v>6292.5</v>
      </c>
      <c r="O39" s="21">
        <f t="shared" si="11"/>
        <v>6482.5</v>
      </c>
      <c r="P39" s="38">
        <f>SUM(D39:O39)</f>
        <v>74610</v>
      </c>
    </row>
    <row r="40" spans="2:16" x14ac:dyDescent="0.1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6" x14ac:dyDescent="0.15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2:16" x14ac:dyDescent="0.15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2:16" x14ac:dyDescent="0.15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6" x14ac:dyDescent="0.15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6" x14ac:dyDescent="0.15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2:16" x14ac:dyDescent="0.15"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2:16" x14ac:dyDescent="0.15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2:16" x14ac:dyDescent="0.15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4:15" x14ac:dyDescent="0.15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4:15" x14ac:dyDescent="0.15"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4:15" x14ac:dyDescent="0.15"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4:15" x14ac:dyDescent="0.15"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4:15" x14ac:dyDescent="0.15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4:15" x14ac:dyDescent="0.15"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4:15" x14ac:dyDescent="0.15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4:15" x14ac:dyDescent="0.15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4:15" x14ac:dyDescent="0.15"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4:15" x14ac:dyDescent="0.15"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4:15" x14ac:dyDescent="0.15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4:15" x14ac:dyDescent="0.15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4:15" x14ac:dyDescent="0.15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4:15" x14ac:dyDescent="0.15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4:15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4:15" x14ac:dyDescent="0.15"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x14ac:dyDescent="0.15"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4:15" x14ac:dyDescent="0.15"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4:15" x14ac:dyDescent="0.15"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4:15" x14ac:dyDescent="0.15"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4:15" x14ac:dyDescent="0.15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4:15" x14ac:dyDescent="0.15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4:15" x14ac:dyDescent="0.15"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4:15" x14ac:dyDescent="0.15"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4:15" x14ac:dyDescent="0.15"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4:15" x14ac:dyDescent="0.15"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4:15" x14ac:dyDescent="0.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 x14ac:dyDescent="0.15"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4:15" x14ac:dyDescent="0.1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4:15" x14ac:dyDescent="0.1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4:15" x14ac:dyDescent="0.1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4:15" x14ac:dyDescent="0.1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4:15" x14ac:dyDescent="0.1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4:15" x14ac:dyDescent="0.1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4:15" x14ac:dyDescent="0.1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4:15" x14ac:dyDescent="0.1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4:15" x14ac:dyDescent="0.1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4:15" x14ac:dyDescent="0.1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4:15" x14ac:dyDescent="0.15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4:15" x14ac:dyDescent="0.15"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4:15" x14ac:dyDescent="0.15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4:15" x14ac:dyDescent="0.15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4:15" x14ac:dyDescent="0.1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4:15" x14ac:dyDescent="0.1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4:15" x14ac:dyDescent="0.1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4:15" x14ac:dyDescent="0.1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4:15" x14ac:dyDescent="0.1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4:15" x14ac:dyDescent="0.1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4:15" x14ac:dyDescent="0.1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4:15" x14ac:dyDescent="0.1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4:15" x14ac:dyDescent="0.15"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4:15" x14ac:dyDescent="0.15"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4:15" x14ac:dyDescent="0.15"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4:15" x14ac:dyDescent="0.15"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4:15" x14ac:dyDescent="0.15"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4:15" x14ac:dyDescent="0.15"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4:15" x14ac:dyDescent="0.15"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4:15" x14ac:dyDescent="0.15"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4:15" x14ac:dyDescent="0.15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4:15" x14ac:dyDescent="0.15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4:15" x14ac:dyDescent="0.15"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4:15" x14ac:dyDescent="0.15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4:15" x14ac:dyDescent="0.15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4:15" x14ac:dyDescent="0.15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4:15" x14ac:dyDescent="0.15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4:15" x14ac:dyDescent="0.15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4:15" x14ac:dyDescent="0.15"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4:15" x14ac:dyDescent="0.15"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4:15" x14ac:dyDescent="0.15"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4:15" x14ac:dyDescent="0.15"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4:15" x14ac:dyDescent="0.15"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4:15" x14ac:dyDescent="0.15"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4:15" x14ac:dyDescent="0.15"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4:15" x14ac:dyDescent="0.15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4:15" x14ac:dyDescent="0.15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4:15" x14ac:dyDescent="0.15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4:15" x14ac:dyDescent="0.15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4:15" x14ac:dyDescent="0.15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4:15" x14ac:dyDescent="0.15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4:15" x14ac:dyDescent="0.15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4:15" x14ac:dyDescent="0.15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4:15" x14ac:dyDescent="0.15"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4:15" x14ac:dyDescent="0.15"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4:15" x14ac:dyDescent="0.15"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4:15" x14ac:dyDescent="0.15"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4:15" x14ac:dyDescent="0.15"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4:15" x14ac:dyDescent="0.15"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4:15" x14ac:dyDescent="0.15"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4:15" x14ac:dyDescent="0.15"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4:15" x14ac:dyDescent="0.15"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4:15" x14ac:dyDescent="0.1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4:15" x14ac:dyDescent="0.15"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4:15" x14ac:dyDescent="0.15"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4:15" x14ac:dyDescent="0.15"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4:15" x14ac:dyDescent="0.15"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4:15" x14ac:dyDescent="0.15"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4:15" x14ac:dyDescent="0.15"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4:15" x14ac:dyDescent="0.15"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4:15" x14ac:dyDescent="0.15"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4:15" x14ac:dyDescent="0.15"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4:15" x14ac:dyDescent="0.15"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4:15" x14ac:dyDescent="0.15"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4:15" x14ac:dyDescent="0.15"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4:15" x14ac:dyDescent="0.15"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4:15" x14ac:dyDescent="0.15"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4:15" x14ac:dyDescent="0.15"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4:15" x14ac:dyDescent="0.15"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4:15" x14ac:dyDescent="0.15"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4:15" x14ac:dyDescent="0.15"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4:15" x14ac:dyDescent="0.15"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4:15" x14ac:dyDescent="0.15"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4:15" x14ac:dyDescent="0.15"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4:15" x14ac:dyDescent="0.15"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4:15" x14ac:dyDescent="0.15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4:15" x14ac:dyDescent="0.15"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4:15" x14ac:dyDescent="0.15"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</sheetData>
  <mergeCells count="7">
    <mergeCell ref="B1:C1"/>
    <mergeCell ref="B33:C33"/>
    <mergeCell ref="A3:C3"/>
    <mergeCell ref="A11:C11"/>
    <mergeCell ref="A21:C21"/>
    <mergeCell ref="A27:C27"/>
    <mergeCell ref="A31:C31"/>
  </mergeCells>
  <conditionalFormatting sqref="D35:O35">
    <cfRule type="cellIs" dxfId="8" priority="1" operator="lessThan">
      <formula>$C$37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71F13-9A6C-B847-8427-D28E83F3C4AA}">
  <dimension ref="A1:P164"/>
  <sheetViews>
    <sheetView workbookViewId="0">
      <selection activeCell="R15" sqref="R15"/>
    </sheetView>
  </sheetViews>
  <sheetFormatPr baseColWidth="10" defaultColWidth="9.1640625" defaultRowHeight="13" x14ac:dyDescent="0.15"/>
  <cols>
    <col min="1" max="1" width="5.1640625" style="8" customWidth="1"/>
    <col min="2" max="2" width="14.83203125" style="8" customWidth="1"/>
    <col min="3" max="3" width="13.33203125" style="8" customWidth="1"/>
    <col min="4" max="7" width="8.83203125" style="8" customWidth="1"/>
    <col min="8" max="8" width="10.83203125" style="8" customWidth="1"/>
    <col min="9" max="13" width="8.83203125" style="8" customWidth="1"/>
    <col min="14" max="14" width="9.6640625" style="8" customWidth="1"/>
    <col min="15" max="15" width="8.83203125" style="8" customWidth="1"/>
    <col min="16" max="16" width="10" style="8" customWidth="1"/>
    <col min="17" max="16384" width="9.1640625" style="8"/>
  </cols>
  <sheetData>
    <row r="1" spans="1:16" ht="18" x14ac:dyDescent="0.2">
      <c r="B1" s="73" t="s">
        <v>105</v>
      </c>
      <c r="C1" s="73"/>
    </row>
    <row r="2" spans="1:16" ht="27" customHeight="1" x14ac:dyDescent="0.15">
      <c r="C2" s="9" t="s">
        <v>50</v>
      </c>
      <c r="D2" s="48">
        <v>46023</v>
      </c>
      <c r="E2" s="48">
        <v>46054</v>
      </c>
      <c r="F2" s="48">
        <v>46082</v>
      </c>
      <c r="G2" s="48">
        <v>46113</v>
      </c>
      <c r="H2" s="48">
        <v>46143</v>
      </c>
      <c r="I2" s="48">
        <v>46174</v>
      </c>
      <c r="J2" s="48">
        <v>46204</v>
      </c>
      <c r="K2" s="48">
        <v>46235</v>
      </c>
      <c r="L2" s="48">
        <v>46266</v>
      </c>
      <c r="M2" s="48">
        <v>46296</v>
      </c>
      <c r="N2" s="48">
        <v>46327</v>
      </c>
      <c r="O2" s="48">
        <v>46357</v>
      </c>
      <c r="P2" s="49" t="s">
        <v>79</v>
      </c>
    </row>
    <row r="3" spans="1:16" x14ac:dyDescent="0.15">
      <c r="A3" s="54" t="s">
        <v>51</v>
      </c>
      <c r="B3" s="54"/>
      <c r="C3" s="54"/>
      <c r="D3" s="10">
        <f>'Cash Flow Year 2'!$O$35</f>
        <v>114815</v>
      </c>
      <c r="E3" s="11">
        <f>D35</f>
        <v>118045</v>
      </c>
      <c r="F3" s="11">
        <f t="shared" ref="F3:O3" si="0">E35</f>
        <v>121425</v>
      </c>
      <c r="G3" s="11">
        <f t="shared" si="0"/>
        <v>125195</v>
      </c>
      <c r="H3" s="11">
        <f t="shared" si="0"/>
        <v>129595</v>
      </c>
      <c r="I3" s="11">
        <f t="shared" si="0"/>
        <v>133545</v>
      </c>
      <c r="J3" s="11">
        <f t="shared" si="0"/>
        <v>137230</v>
      </c>
      <c r="K3" s="11">
        <f t="shared" si="0"/>
        <v>141110</v>
      </c>
      <c r="L3" s="11">
        <f t="shared" si="0"/>
        <v>145180</v>
      </c>
      <c r="M3" s="11">
        <f t="shared" si="0"/>
        <v>149500</v>
      </c>
      <c r="N3" s="11">
        <f t="shared" si="0"/>
        <v>152960</v>
      </c>
      <c r="O3" s="11">
        <f t="shared" si="0"/>
        <v>156900</v>
      </c>
      <c r="P3" s="33">
        <f>SUM(D3:O3)</f>
        <v>1625500</v>
      </c>
    </row>
    <row r="4" spans="1:16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x14ac:dyDescent="0.15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x14ac:dyDescent="0.15">
      <c r="A6" s="14" t="s">
        <v>52</v>
      </c>
      <c r="B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x14ac:dyDescent="0.15">
      <c r="B7" s="8" t="s">
        <v>53</v>
      </c>
      <c r="D7" s="15">
        <f>'[1]Income Statement Year 3'!B4+ 'Income Statement Year 2'!B5</f>
        <v>5400</v>
      </c>
      <c r="E7" s="15">
        <f>'[1]Income Statement Year 3'!C4+ 'Income Statement Year 2'!C5</f>
        <v>5400</v>
      </c>
      <c r="F7" s="15">
        <f>'[1]Income Statement Year 3'!D4+ 'Income Statement Year 2'!D5</f>
        <v>6000</v>
      </c>
      <c r="G7" s="15">
        <f>'[1]Income Statement Year 3'!E4+ 'Income Statement Year 2'!E5</f>
        <v>6400</v>
      </c>
      <c r="H7" s="15">
        <f>'[1]Income Statement Year 3'!F4+ 'Income Statement Year 2'!F5</f>
        <v>6400</v>
      </c>
      <c r="I7" s="15">
        <f>'[1]Income Statement Year 3'!G4+ 'Income Statement Year 2'!G5</f>
        <v>5900</v>
      </c>
      <c r="J7" s="15">
        <f>'[1]Income Statement Year 3'!H4+ 'Income Statement Year 2'!H5</f>
        <v>6400</v>
      </c>
      <c r="K7" s="15">
        <f>'[1]Income Statement Year 3'!I4+ 'Income Statement Year 2'!I5</f>
        <v>6400</v>
      </c>
      <c r="L7" s="15">
        <f>'[1]Income Statement Year 3'!J4+ 'Income Statement Year 2'!J5</f>
        <v>6900</v>
      </c>
      <c r="M7" s="15">
        <f>'[1]Income Statement Year 3'!K4+ 'Income Statement Year 2'!K5</f>
        <v>5400</v>
      </c>
      <c r="N7" s="15">
        <f>'[1]Income Statement Year 3'!L4+ 'Income Statement Year 2'!L5</f>
        <v>6400</v>
      </c>
      <c r="O7" s="15">
        <f>'[1]Income Statement Year 3'!M4+ 'Income Statement Year 2'!M5</f>
        <v>6400</v>
      </c>
      <c r="P7" s="30">
        <f>SUM(D7:O7)</f>
        <v>73400</v>
      </c>
    </row>
    <row r="8" spans="1:16" x14ac:dyDescent="0.15">
      <c r="B8" s="8" t="s">
        <v>44</v>
      </c>
      <c r="D8" s="15">
        <f>'[1]Income Statement Year 3'!B6+ 'Income Statement Year 2'!B7</f>
        <v>650</v>
      </c>
      <c r="E8" s="15">
        <f>'[1]Income Statement Year 3'!C6+ 'Income Statement Year 2'!C7</f>
        <v>650</v>
      </c>
      <c r="F8" s="15">
        <f>'[1]Income Statement Year 3'!D6+ 'Income Statement Year 2'!D7</f>
        <v>650</v>
      </c>
      <c r="G8" s="15">
        <f>'[1]Income Statement Year 3'!E6+ 'Income Statement Year 2'!E7</f>
        <v>650</v>
      </c>
      <c r="H8" s="15">
        <f>'[1]Income Statement Year 3'!F6+ 'Income Statement Year 2'!F7</f>
        <v>650</v>
      </c>
      <c r="I8" s="15">
        <f>'[1]Income Statement Year 3'!G6+ 'Income Statement Year 2'!G7</f>
        <v>650</v>
      </c>
      <c r="J8" s="15">
        <f>'[1]Income Statement Year 3'!H6+ 'Income Statement Year 2'!H7</f>
        <v>650</v>
      </c>
      <c r="K8" s="15">
        <f>'[1]Income Statement Year 3'!I6+ 'Income Statement Year 2'!I7</f>
        <v>650</v>
      </c>
      <c r="L8" s="15">
        <f>'[1]Income Statement Year 3'!J6+ 'Income Statement Year 2'!J7</f>
        <v>650</v>
      </c>
      <c r="M8" s="15">
        <f>'[1]Income Statement Year 3'!K6+ 'Income Statement Year 2'!K7</f>
        <v>650</v>
      </c>
      <c r="N8" s="15">
        <f>'[1]Income Statement Year 3'!L6+ 'Income Statement Year 2'!L7</f>
        <v>650</v>
      </c>
      <c r="O8" s="15">
        <f>'[1]Income Statement Year 3'!M6+ 'Income Statement Year 2'!M7</f>
        <v>650</v>
      </c>
      <c r="P8" s="30">
        <f>SUM(D8:O8)</f>
        <v>7800</v>
      </c>
    </row>
    <row r="9" spans="1:16" x14ac:dyDescent="0.1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x14ac:dyDescent="0.1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1"/>
    </row>
    <row r="11" spans="1:16" x14ac:dyDescent="0.15">
      <c r="A11" s="53" t="s">
        <v>54</v>
      </c>
      <c r="B11" s="53"/>
      <c r="C11" s="53"/>
      <c r="D11" s="18">
        <f>SUM(D7:D10)</f>
        <v>6050</v>
      </c>
      <c r="E11" s="18">
        <f t="shared" ref="E11:O11" si="1">SUM(E7:E10)</f>
        <v>6050</v>
      </c>
      <c r="F11" s="18">
        <f t="shared" si="1"/>
        <v>6650</v>
      </c>
      <c r="G11" s="18">
        <f t="shared" si="1"/>
        <v>7050</v>
      </c>
      <c r="H11" s="18">
        <f t="shared" si="1"/>
        <v>7050</v>
      </c>
      <c r="I11" s="18">
        <f t="shared" si="1"/>
        <v>6550</v>
      </c>
      <c r="J11" s="18">
        <f t="shared" si="1"/>
        <v>7050</v>
      </c>
      <c r="K11" s="18">
        <f t="shared" si="1"/>
        <v>7050</v>
      </c>
      <c r="L11" s="18">
        <f t="shared" si="1"/>
        <v>7550</v>
      </c>
      <c r="M11" s="18">
        <f t="shared" si="1"/>
        <v>6050</v>
      </c>
      <c r="N11" s="18">
        <f t="shared" si="1"/>
        <v>7050</v>
      </c>
      <c r="O11" s="18">
        <f t="shared" si="1"/>
        <v>7050</v>
      </c>
      <c r="P11" s="32">
        <f>SUM(P7:P8)</f>
        <v>81200</v>
      </c>
    </row>
    <row r="12" spans="1:16" x14ac:dyDescent="0.15">
      <c r="A12" s="14" t="s">
        <v>55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x14ac:dyDescent="0.15">
      <c r="B13" s="8" t="s">
        <v>76</v>
      </c>
      <c r="D13" s="21">
        <f>'[1]Income Statement Year 3'!B14</f>
        <v>400</v>
      </c>
      <c r="E13" s="21">
        <f>'[1]Income Statement Year 3'!C14</f>
        <v>250</v>
      </c>
      <c r="F13" s="21">
        <f>'[1]Income Statement Year 3'!D14</f>
        <v>220</v>
      </c>
      <c r="G13" s="21">
        <f>'[1]Income Statement Year 3'!E14</f>
        <v>150</v>
      </c>
      <c r="H13" s="21">
        <f>'[1]Income Statement Year 3'!F14</f>
        <v>280</v>
      </c>
      <c r="I13" s="21">
        <f>'[1]Income Statement Year 3'!G14</f>
        <v>245</v>
      </c>
      <c r="J13" s="21">
        <f>'[1]Income Statement Year 3'!H14</f>
        <v>350</v>
      </c>
      <c r="K13" s="21">
        <f>'[1]Income Statement Year 3'!I14</f>
        <v>320</v>
      </c>
      <c r="L13" s="21">
        <f>'[1]Income Statement Year 3'!J14</f>
        <v>210</v>
      </c>
      <c r="M13" s="21">
        <f>'[1]Income Statement Year 3'!K14</f>
        <v>170</v>
      </c>
      <c r="N13" s="21">
        <f>'[1]Income Statement Year 3'!L14</f>
        <v>290</v>
      </c>
      <c r="O13" s="21">
        <f>'[1]Income Statement Year 3'!M14</f>
        <v>100</v>
      </c>
      <c r="P13" s="37">
        <f>SUM(D13:O13)</f>
        <v>2985</v>
      </c>
    </row>
    <row r="14" spans="1:16" x14ac:dyDescent="0.15">
      <c r="B14" s="8" t="str">
        <f>'Income Statement Year 1 '!A11</f>
        <v>Wages</v>
      </c>
      <c r="D14" s="21">
        <f>'[1]Income Statement Year 3'!B11</f>
        <v>2420</v>
      </c>
      <c r="E14" s="21">
        <f>'[1]Income Statement Year 3'!C11</f>
        <v>2420</v>
      </c>
      <c r="F14" s="21">
        <f>'[1]Income Statement Year 3'!D11</f>
        <v>2660</v>
      </c>
      <c r="G14" s="21">
        <f>'[1]Income Statement Year 3'!E11</f>
        <v>2500</v>
      </c>
      <c r="H14" s="21">
        <f>'[1]Income Statement Year 3'!F11</f>
        <v>2820</v>
      </c>
      <c r="I14" s="21">
        <f>'[1]Income Statement Year 3'!G11</f>
        <v>2620</v>
      </c>
      <c r="J14" s="21">
        <f>'[1]Income Statement Year 3'!H11</f>
        <v>2820</v>
      </c>
      <c r="K14" s="21">
        <f>'[1]Income Statement Year 3'!I11</f>
        <v>2660</v>
      </c>
      <c r="L14" s="21">
        <f>'[1]Income Statement Year 3'!J11</f>
        <v>3020</v>
      </c>
      <c r="M14" s="21">
        <f>'[1]Income Statement Year 3'!K11</f>
        <v>2420</v>
      </c>
      <c r="N14" s="21">
        <f>'[1]Income Statement Year 3'!L11</f>
        <v>2820</v>
      </c>
      <c r="O14" s="21">
        <f>'[1]Income Statement Year 3'!M11</f>
        <v>2820</v>
      </c>
      <c r="P14" s="37">
        <f t="shared" ref="P14:P21" si="2">SUM(D14:O14)</f>
        <v>32000</v>
      </c>
    </row>
    <row r="15" spans="1:16" x14ac:dyDescent="0.15">
      <c r="B15" s="8" t="s">
        <v>77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37">
        <f t="shared" si="2"/>
        <v>0</v>
      </c>
    </row>
    <row r="16" spans="1:16" x14ac:dyDescent="0.15">
      <c r="B16" s="8" t="s">
        <v>56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37">
        <f t="shared" si="2"/>
        <v>0</v>
      </c>
    </row>
    <row r="17" spans="1:16" x14ac:dyDescent="0.15">
      <c r="B17" s="8" t="s">
        <v>57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37">
        <f t="shared" si="2"/>
        <v>0</v>
      </c>
    </row>
    <row r="18" spans="1:16" x14ac:dyDescent="0.15">
      <c r="B18" s="8" t="s">
        <v>58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37">
        <f t="shared" si="2"/>
        <v>0</v>
      </c>
    </row>
    <row r="19" spans="1:16" x14ac:dyDescent="0.15">
      <c r="B19" s="8" t="s">
        <v>59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37">
        <f t="shared" si="2"/>
        <v>0</v>
      </c>
    </row>
    <row r="20" spans="1:16" x14ac:dyDescent="0.15">
      <c r="B20" s="8" t="s">
        <v>60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37">
        <f t="shared" si="2"/>
        <v>0</v>
      </c>
    </row>
    <row r="21" spans="1:16" x14ac:dyDescent="0.15">
      <c r="A21" s="53" t="s">
        <v>61</v>
      </c>
      <c r="B21" s="53"/>
      <c r="C21" s="53"/>
      <c r="D21" s="18">
        <f t="shared" ref="D21:O21" si="3">SUM(D13:D20)</f>
        <v>2820</v>
      </c>
      <c r="E21" s="18">
        <f t="shared" si="3"/>
        <v>2670</v>
      </c>
      <c r="F21" s="18">
        <f t="shared" si="3"/>
        <v>2880</v>
      </c>
      <c r="G21" s="18">
        <f t="shared" si="3"/>
        <v>2650</v>
      </c>
      <c r="H21" s="18">
        <f t="shared" si="3"/>
        <v>3100</v>
      </c>
      <c r="I21" s="18">
        <f t="shared" si="3"/>
        <v>2865</v>
      </c>
      <c r="J21" s="18">
        <f t="shared" si="3"/>
        <v>3170</v>
      </c>
      <c r="K21" s="18">
        <f t="shared" si="3"/>
        <v>2980</v>
      </c>
      <c r="L21" s="18">
        <f t="shared" si="3"/>
        <v>3230</v>
      </c>
      <c r="M21" s="18">
        <f t="shared" si="3"/>
        <v>2590</v>
      </c>
      <c r="N21" s="18">
        <f t="shared" si="3"/>
        <v>3110</v>
      </c>
      <c r="O21" s="18">
        <f t="shared" si="3"/>
        <v>2920</v>
      </c>
      <c r="P21" s="37">
        <f t="shared" si="2"/>
        <v>34985</v>
      </c>
    </row>
    <row r="22" spans="1:16" x14ac:dyDescent="0.15">
      <c r="A22" s="14" t="s">
        <v>62</v>
      </c>
      <c r="B22" s="14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6" x14ac:dyDescent="0.15">
      <c r="B23" s="8" t="s">
        <v>63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30">
        <f>SUM(D23:O23)</f>
        <v>0</v>
      </c>
    </row>
    <row r="24" spans="1:16" x14ac:dyDescent="0.15">
      <c r="B24" s="8" t="s">
        <v>64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30">
        <f t="shared" ref="P24:P27" si="4">SUM(D24:O24)</f>
        <v>0</v>
      </c>
    </row>
    <row r="25" spans="1:16" x14ac:dyDescent="0.15">
      <c r="B25" s="8" t="s">
        <v>65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30">
        <f t="shared" si="4"/>
        <v>0</v>
      </c>
    </row>
    <row r="26" spans="1:16" x14ac:dyDescent="0.15">
      <c r="B26" s="8" t="s">
        <v>66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30">
        <f t="shared" si="4"/>
        <v>0</v>
      </c>
    </row>
    <row r="27" spans="1:16" x14ac:dyDescent="0.15">
      <c r="A27" s="53" t="s">
        <v>67</v>
      </c>
      <c r="B27" s="53"/>
      <c r="C27" s="53"/>
      <c r="D27" s="18">
        <f t="shared" ref="D27:O27" si="5">SUM(D23:D26)</f>
        <v>0</v>
      </c>
      <c r="E27" s="18">
        <f t="shared" si="5"/>
        <v>0</v>
      </c>
      <c r="F27" s="18">
        <f t="shared" si="5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18">
        <f t="shared" si="5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32">
        <f t="shared" si="4"/>
        <v>0</v>
      </c>
    </row>
    <row r="28" spans="1:16" x14ac:dyDescent="0.15">
      <c r="A28" s="14" t="s">
        <v>68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x14ac:dyDescent="0.15">
      <c r="B29" s="8" t="s">
        <v>69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30">
        <f>SUM(D29:O29)</f>
        <v>0</v>
      </c>
    </row>
    <row r="30" spans="1:16" x14ac:dyDescent="0.15">
      <c r="B30" s="8" t="s">
        <v>70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30">
        <f t="shared" ref="P30:P31" si="6">SUM(D30:O30)</f>
        <v>0</v>
      </c>
    </row>
    <row r="31" spans="1:16" x14ac:dyDescent="0.15">
      <c r="A31" s="53" t="s">
        <v>71</v>
      </c>
      <c r="B31" s="53"/>
      <c r="C31" s="53"/>
      <c r="D31" s="18">
        <f t="shared" ref="D31:O31" si="7">SUM(D29:D30)</f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7"/>
        <v>0</v>
      </c>
      <c r="I31" s="18">
        <f t="shared" si="7"/>
        <v>0</v>
      </c>
      <c r="J31" s="18">
        <f t="shared" si="7"/>
        <v>0</v>
      </c>
      <c r="K31" s="18">
        <f t="shared" si="7"/>
        <v>0</v>
      </c>
      <c r="L31" s="18">
        <f t="shared" si="7"/>
        <v>0</v>
      </c>
      <c r="M31" s="18">
        <f t="shared" si="7"/>
        <v>0</v>
      </c>
      <c r="N31" s="18">
        <f t="shared" si="7"/>
        <v>0</v>
      </c>
      <c r="O31" s="18">
        <f t="shared" si="7"/>
        <v>0</v>
      </c>
      <c r="P31" s="32">
        <f t="shared" si="6"/>
        <v>0</v>
      </c>
    </row>
    <row r="32" spans="1:16" x14ac:dyDescent="0.1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2:16" ht="16" customHeight="1" x14ac:dyDescent="0.15">
      <c r="B33" s="53" t="s">
        <v>72</v>
      </c>
      <c r="C33" s="53"/>
      <c r="D33" s="19">
        <f t="shared" ref="D33:O33" si="8">D11-D21-D27+D31</f>
        <v>3230</v>
      </c>
      <c r="E33" s="19">
        <f t="shared" si="8"/>
        <v>3380</v>
      </c>
      <c r="F33" s="19">
        <f t="shared" si="8"/>
        <v>3770</v>
      </c>
      <c r="G33" s="19">
        <f t="shared" si="8"/>
        <v>4400</v>
      </c>
      <c r="H33" s="19">
        <f t="shared" si="8"/>
        <v>3950</v>
      </c>
      <c r="I33" s="19">
        <f t="shared" si="8"/>
        <v>3685</v>
      </c>
      <c r="J33" s="19">
        <f t="shared" si="8"/>
        <v>3880</v>
      </c>
      <c r="K33" s="19">
        <f t="shared" si="8"/>
        <v>4070</v>
      </c>
      <c r="L33" s="19">
        <f t="shared" si="8"/>
        <v>4320</v>
      </c>
      <c r="M33" s="19">
        <f t="shared" si="8"/>
        <v>3460</v>
      </c>
      <c r="N33" s="19">
        <f t="shared" si="8"/>
        <v>3940</v>
      </c>
      <c r="O33" s="19">
        <f t="shared" si="8"/>
        <v>4130</v>
      </c>
      <c r="P33" s="39">
        <f>SUM(D33:O33)</f>
        <v>46215</v>
      </c>
    </row>
    <row r="34" spans="2:16" x14ac:dyDescent="0.15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2:16" ht="14" thickBot="1" x14ac:dyDescent="0.2">
      <c r="C35" s="17" t="s">
        <v>73</v>
      </c>
      <c r="D35" s="20">
        <f t="shared" ref="D35:O35" si="9">D3+D33</f>
        <v>118045</v>
      </c>
      <c r="E35" s="20">
        <f t="shared" si="9"/>
        <v>121425</v>
      </c>
      <c r="F35" s="20">
        <f t="shared" si="9"/>
        <v>125195</v>
      </c>
      <c r="G35" s="20">
        <f t="shared" si="9"/>
        <v>129595</v>
      </c>
      <c r="H35" s="20">
        <f t="shared" si="9"/>
        <v>133545</v>
      </c>
      <c r="I35" s="20">
        <f t="shared" si="9"/>
        <v>137230</v>
      </c>
      <c r="J35" s="20">
        <f t="shared" si="9"/>
        <v>141110</v>
      </c>
      <c r="K35" s="20">
        <f t="shared" si="9"/>
        <v>145180</v>
      </c>
      <c r="L35" s="20">
        <f t="shared" si="9"/>
        <v>149500</v>
      </c>
      <c r="M35" s="20">
        <f t="shared" si="9"/>
        <v>152960</v>
      </c>
      <c r="N35" s="20">
        <f t="shared" si="9"/>
        <v>156900</v>
      </c>
      <c r="O35" s="20">
        <f t="shared" si="9"/>
        <v>161030</v>
      </c>
      <c r="P35" s="40">
        <f>SUM(D35:O35)</f>
        <v>1671715</v>
      </c>
    </row>
    <row r="36" spans="2:16" ht="15" thickTop="1" thickBot="1" x14ac:dyDescent="0.2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2:16" ht="14" thickBot="1" x14ac:dyDescent="0.2">
      <c r="B37" s="17" t="s">
        <v>74</v>
      </c>
      <c r="C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2:16" x14ac:dyDescent="0.15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2:16" x14ac:dyDescent="0.15">
      <c r="C39" s="8" t="s">
        <v>75</v>
      </c>
      <c r="D39" s="21">
        <f t="shared" ref="D39:G39" si="10">D11-D21</f>
        <v>3230</v>
      </c>
      <c r="E39" s="21">
        <f t="shared" si="10"/>
        <v>3380</v>
      </c>
      <c r="F39" s="21">
        <f t="shared" si="10"/>
        <v>3770</v>
      </c>
      <c r="G39" s="21">
        <f t="shared" si="10"/>
        <v>4400</v>
      </c>
      <c r="H39" s="21">
        <f t="shared" ref="H39:O39" si="11">H11-H21</f>
        <v>3950</v>
      </c>
      <c r="I39" s="21">
        <f t="shared" si="11"/>
        <v>3685</v>
      </c>
      <c r="J39" s="21">
        <f t="shared" si="11"/>
        <v>3880</v>
      </c>
      <c r="K39" s="21">
        <f t="shared" si="11"/>
        <v>4070</v>
      </c>
      <c r="L39" s="21">
        <f t="shared" si="11"/>
        <v>4320</v>
      </c>
      <c r="M39" s="21">
        <f t="shared" si="11"/>
        <v>3460</v>
      </c>
      <c r="N39" s="21">
        <f t="shared" si="11"/>
        <v>3940</v>
      </c>
      <c r="O39" s="21">
        <f t="shared" si="11"/>
        <v>4130</v>
      </c>
      <c r="P39" s="38">
        <f>SUM(D39:O39)</f>
        <v>46215</v>
      </c>
    </row>
    <row r="40" spans="2:16" x14ac:dyDescent="0.1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6" x14ac:dyDescent="0.15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2:16" x14ac:dyDescent="0.15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2:16" x14ac:dyDescent="0.15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6" x14ac:dyDescent="0.15"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6" x14ac:dyDescent="0.15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2:16" x14ac:dyDescent="0.15"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2:16" x14ac:dyDescent="0.15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2:16" x14ac:dyDescent="0.15"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4:15" x14ac:dyDescent="0.15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4:15" x14ac:dyDescent="0.15"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4:15" x14ac:dyDescent="0.15"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4:15" x14ac:dyDescent="0.15"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4:15" x14ac:dyDescent="0.15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4:15" x14ac:dyDescent="0.15"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4:15" x14ac:dyDescent="0.15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4:15" x14ac:dyDescent="0.15"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4:15" x14ac:dyDescent="0.15"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4:15" x14ac:dyDescent="0.15"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4:15" x14ac:dyDescent="0.15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4:15" x14ac:dyDescent="0.15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4:15" x14ac:dyDescent="0.15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4:15" x14ac:dyDescent="0.15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4:15" x14ac:dyDescent="0.15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4:15" x14ac:dyDescent="0.15"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x14ac:dyDescent="0.15"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4:15" x14ac:dyDescent="0.15"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4:15" x14ac:dyDescent="0.15"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4:15" x14ac:dyDescent="0.15"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4:15" x14ac:dyDescent="0.15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4:15" x14ac:dyDescent="0.15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4:15" x14ac:dyDescent="0.15"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4:15" x14ac:dyDescent="0.15"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4:15" x14ac:dyDescent="0.15"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4:15" x14ac:dyDescent="0.15"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4:15" x14ac:dyDescent="0.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 x14ac:dyDescent="0.15"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4:15" x14ac:dyDescent="0.1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4:15" x14ac:dyDescent="0.1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4:15" x14ac:dyDescent="0.1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4:15" x14ac:dyDescent="0.1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4:15" x14ac:dyDescent="0.1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4:15" x14ac:dyDescent="0.1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4:15" x14ac:dyDescent="0.1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4:15" x14ac:dyDescent="0.1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4:15" x14ac:dyDescent="0.1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4:15" x14ac:dyDescent="0.1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4:15" x14ac:dyDescent="0.15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4:15" x14ac:dyDescent="0.15"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4:15" x14ac:dyDescent="0.15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4:15" x14ac:dyDescent="0.15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4:15" x14ac:dyDescent="0.1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4:15" x14ac:dyDescent="0.1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4:15" x14ac:dyDescent="0.1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4:15" x14ac:dyDescent="0.1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4:15" x14ac:dyDescent="0.1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4:15" x14ac:dyDescent="0.1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4:15" x14ac:dyDescent="0.1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4:15" x14ac:dyDescent="0.1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4:15" x14ac:dyDescent="0.15"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4:15" x14ac:dyDescent="0.15"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4:15" x14ac:dyDescent="0.15"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4:15" x14ac:dyDescent="0.15"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4:15" x14ac:dyDescent="0.15"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4:15" x14ac:dyDescent="0.15"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4:15" x14ac:dyDescent="0.15"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4:15" x14ac:dyDescent="0.15"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4:15" x14ac:dyDescent="0.15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4:15" x14ac:dyDescent="0.15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4:15" x14ac:dyDescent="0.15"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4:15" x14ac:dyDescent="0.15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4:15" x14ac:dyDescent="0.15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4:15" x14ac:dyDescent="0.15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4:15" x14ac:dyDescent="0.15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4:15" x14ac:dyDescent="0.15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4:15" x14ac:dyDescent="0.15"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4:15" x14ac:dyDescent="0.15"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4:15" x14ac:dyDescent="0.15"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4:15" x14ac:dyDescent="0.15"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4:15" x14ac:dyDescent="0.15"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4:15" x14ac:dyDescent="0.15"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4:15" x14ac:dyDescent="0.15"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4:15" x14ac:dyDescent="0.15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4:15" x14ac:dyDescent="0.15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4:15" x14ac:dyDescent="0.15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4:15" x14ac:dyDescent="0.15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4:15" x14ac:dyDescent="0.15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4:15" x14ac:dyDescent="0.15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4:15" x14ac:dyDescent="0.15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4:15" x14ac:dyDescent="0.15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4:15" x14ac:dyDescent="0.15"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4:15" x14ac:dyDescent="0.15"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4:15" x14ac:dyDescent="0.15"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4:15" x14ac:dyDescent="0.15"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4:15" x14ac:dyDescent="0.15"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4:15" x14ac:dyDescent="0.15"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4:15" x14ac:dyDescent="0.15"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4:15" x14ac:dyDescent="0.15"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4:15" x14ac:dyDescent="0.15"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4:15" x14ac:dyDescent="0.1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4:15" x14ac:dyDescent="0.15"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4:15" x14ac:dyDescent="0.15"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4:15" x14ac:dyDescent="0.15"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4:15" x14ac:dyDescent="0.15"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4:15" x14ac:dyDescent="0.15"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4:15" x14ac:dyDescent="0.15"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4:15" x14ac:dyDescent="0.15"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4:15" x14ac:dyDescent="0.15"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4:15" x14ac:dyDescent="0.15"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4:15" x14ac:dyDescent="0.15"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4:15" x14ac:dyDescent="0.15"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4:15" x14ac:dyDescent="0.15"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4:15" x14ac:dyDescent="0.15"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4:15" x14ac:dyDescent="0.15"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4:15" x14ac:dyDescent="0.15"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4:15" x14ac:dyDescent="0.15"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4:15" x14ac:dyDescent="0.15"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4:15" x14ac:dyDescent="0.15"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4:15" x14ac:dyDescent="0.15"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4:15" x14ac:dyDescent="0.15"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4:15" x14ac:dyDescent="0.15"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4:15" x14ac:dyDescent="0.15"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4:15" x14ac:dyDescent="0.15"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4:15" x14ac:dyDescent="0.15"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4:15" x14ac:dyDescent="0.15"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</sheetData>
  <mergeCells count="7">
    <mergeCell ref="B1:C1"/>
    <mergeCell ref="B33:C33"/>
    <mergeCell ref="A3:C3"/>
    <mergeCell ref="A11:C11"/>
    <mergeCell ref="A21:C21"/>
    <mergeCell ref="A27:C27"/>
    <mergeCell ref="A31:C31"/>
  </mergeCells>
  <conditionalFormatting sqref="D35:O35">
    <cfRule type="cellIs" dxfId="7" priority="1" operator="lessThan">
      <formula>$C$37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D23"/>
  <sheetViews>
    <sheetView workbookViewId="0">
      <selection activeCell="G11" sqref="G11"/>
    </sheetView>
  </sheetViews>
  <sheetFormatPr baseColWidth="10" defaultColWidth="10.6640625" defaultRowHeight="16" x14ac:dyDescent="0.2"/>
  <cols>
    <col min="1" max="1" width="40.1640625" customWidth="1"/>
    <col min="2" max="4" width="13.83203125" style="56" customWidth="1"/>
  </cols>
  <sheetData>
    <row r="1" spans="1:4" ht="21" x14ac:dyDescent="0.25">
      <c r="A1" s="75"/>
    </row>
    <row r="2" spans="1:4" ht="24" x14ac:dyDescent="0.3">
      <c r="A2" s="55" t="s">
        <v>82</v>
      </c>
    </row>
    <row r="5" spans="1:4" hidden="1" x14ac:dyDescent="0.2">
      <c r="A5" t="s">
        <v>83</v>
      </c>
      <c r="B5" s="57" t="s">
        <v>84</v>
      </c>
      <c r="C5" s="57" t="s">
        <v>85</v>
      </c>
      <c r="D5" s="57" t="s">
        <v>86</v>
      </c>
    </row>
    <row r="6" spans="1:4" ht="19" x14ac:dyDescent="0.25">
      <c r="A6" s="58" t="s">
        <v>87</v>
      </c>
      <c r="B6" s="59" t="s">
        <v>88</v>
      </c>
      <c r="C6" s="59" t="s">
        <v>89</v>
      </c>
      <c r="D6" s="59" t="s">
        <v>90</v>
      </c>
    </row>
    <row r="7" spans="1:4" ht="19" x14ac:dyDescent="0.25">
      <c r="A7" s="60" t="s">
        <v>91</v>
      </c>
      <c r="B7" s="61"/>
      <c r="C7" s="61"/>
      <c r="D7" s="61"/>
    </row>
    <row r="8" spans="1:4" ht="19" x14ac:dyDescent="0.25">
      <c r="A8" s="60" t="s">
        <v>92</v>
      </c>
      <c r="B8" s="61">
        <f>'[2]Cash Flow Year 1 '!O34</f>
        <v>40205</v>
      </c>
      <c r="C8" s="61">
        <f>'[2]Cash Flow Year 2'!O34</f>
        <v>114815</v>
      </c>
      <c r="D8" s="61">
        <f>'[2]Cash Flow Year 3'!O34</f>
        <v>161030</v>
      </c>
    </row>
    <row r="9" spans="1:4" ht="19" x14ac:dyDescent="0.25">
      <c r="A9" s="62" t="s">
        <v>93</v>
      </c>
      <c r="B9" s="63">
        <f>B8</f>
        <v>40205</v>
      </c>
      <c r="C9" s="63">
        <f>C8</f>
        <v>114815</v>
      </c>
      <c r="D9" s="63">
        <f>D8</f>
        <v>161030</v>
      </c>
    </row>
    <row r="10" spans="1:4" ht="19" x14ac:dyDescent="0.25">
      <c r="A10" s="60"/>
      <c r="B10" s="61"/>
      <c r="C10" s="61"/>
      <c r="D10" s="61"/>
    </row>
    <row r="11" spans="1:4" ht="19" x14ac:dyDescent="0.25">
      <c r="A11" s="60"/>
      <c r="B11" s="61"/>
      <c r="C11" s="61"/>
      <c r="D11" s="61"/>
    </row>
    <row r="12" spans="1:4" ht="19" x14ac:dyDescent="0.25">
      <c r="A12" s="64" t="s">
        <v>94</v>
      </c>
      <c r="B12" s="65">
        <f>B9</f>
        <v>40205</v>
      </c>
      <c r="C12" s="65">
        <f t="shared" ref="C12:D12" si="0">C9</f>
        <v>114815</v>
      </c>
      <c r="D12" s="65">
        <f t="shared" si="0"/>
        <v>161030</v>
      </c>
    </row>
    <row r="13" spans="1:4" ht="19" x14ac:dyDescent="0.25">
      <c r="A13" s="60"/>
      <c r="B13" s="66"/>
      <c r="C13" s="66"/>
      <c r="D13" s="66"/>
    </row>
    <row r="14" spans="1:4" ht="19" x14ac:dyDescent="0.25">
      <c r="A14" s="58" t="s">
        <v>95</v>
      </c>
      <c r="B14" s="61"/>
      <c r="C14" s="61"/>
      <c r="D14" s="61"/>
    </row>
    <row r="15" spans="1:4" ht="19" x14ac:dyDescent="0.25">
      <c r="A15" s="60" t="s">
        <v>96</v>
      </c>
      <c r="B15" s="61"/>
      <c r="C15" s="61"/>
      <c r="D15" s="61"/>
    </row>
    <row r="16" spans="1:4" ht="19" x14ac:dyDescent="0.25">
      <c r="A16" s="60" t="s">
        <v>97</v>
      </c>
      <c r="B16" s="61"/>
      <c r="C16" s="61"/>
      <c r="D16" s="61"/>
    </row>
    <row r="17" spans="1:4" ht="19" x14ac:dyDescent="0.25">
      <c r="A17" s="58" t="s">
        <v>98</v>
      </c>
      <c r="B17" s="67">
        <f>SUM(B15:B16)</f>
        <v>0</v>
      </c>
      <c r="C17" s="67">
        <f>SUM(C15:C16)</f>
        <v>0</v>
      </c>
      <c r="D17" s="67">
        <f>SUM(D15:D16)</f>
        <v>0</v>
      </c>
    </row>
    <row r="18" spans="1:4" ht="19" x14ac:dyDescent="0.25">
      <c r="A18" s="60"/>
      <c r="B18" s="61"/>
      <c r="C18" s="61"/>
      <c r="D18" s="61"/>
    </row>
    <row r="19" spans="1:4" ht="19" x14ac:dyDescent="0.25">
      <c r="A19" s="58" t="s">
        <v>99</v>
      </c>
      <c r="B19" s="58"/>
      <c r="C19" s="58"/>
      <c r="D19" s="58"/>
    </row>
    <row r="20" spans="1:4" ht="19" x14ac:dyDescent="0.25">
      <c r="A20" s="60" t="s">
        <v>100</v>
      </c>
      <c r="B20" s="60"/>
      <c r="C20" s="60"/>
      <c r="D20" s="60"/>
    </row>
    <row r="21" spans="1:4" ht="19" x14ac:dyDescent="0.25">
      <c r="A21" s="58" t="s">
        <v>101</v>
      </c>
      <c r="B21" s="68">
        <f>B12</f>
        <v>40205</v>
      </c>
      <c r="C21" s="68">
        <f>C12</f>
        <v>114815</v>
      </c>
      <c r="D21" s="68">
        <f>D12</f>
        <v>161030</v>
      </c>
    </row>
    <row r="22" spans="1:4" ht="19" x14ac:dyDescent="0.25">
      <c r="A22" s="60"/>
      <c r="B22" s="60"/>
      <c r="C22" s="60"/>
      <c r="D22" s="60"/>
    </row>
    <row r="23" spans="1:4" ht="22" x14ac:dyDescent="0.4">
      <c r="A23" s="69" t="s">
        <v>102</v>
      </c>
      <c r="B23" s="70">
        <f>B17+B21</f>
        <v>40205</v>
      </c>
      <c r="C23" s="70">
        <f t="shared" ref="C23:D23" si="1">C17+C21</f>
        <v>114815</v>
      </c>
      <c r="D23" s="70">
        <f t="shared" si="1"/>
        <v>161030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Up Costs </vt:lpstr>
      <vt:lpstr>Income Statement Year 1 </vt:lpstr>
      <vt:lpstr>Income Statement Year 2</vt:lpstr>
      <vt:lpstr>Income Statement Year 3</vt:lpstr>
      <vt:lpstr>Cash Flow Year 1 </vt:lpstr>
      <vt:lpstr>Cash Flow Year 2</vt:lpstr>
      <vt:lpstr>Cash Flow Year 3</vt:lpstr>
      <vt:lpstr>Balance Sheet Year 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Ybett Princess Galang</cp:lastModifiedBy>
  <dcterms:created xsi:type="dcterms:W3CDTF">2022-03-19T15:50:25Z</dcterms:created>
  <dcterms:modified xsi:type="dcterms:W3CDTF">2024-03-19T03:36:11Z</dcterms:modified>
</cp:coreProperties>
</file>